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FX\BCTC\2026\THÁNG 3.2026\"/>
    </mc:Choice>
  </mc:AlternateContent>
  <xr:revisionPtr revIDLastSave="0" documentId="13_ncr:1_{35E9805E-BB86-432A-B3A4-3D5A7D36FE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3" sheetId="7" r:id="rId1"/>
    <sheet name="Báo cáo lợi nhuận từng xe (2)" sheetId="6" r:id="rId2"/>
    <sheet name="Báo cáo lợi nhuận từng xe(AI)" sheetId="1" state="hidden" r:id="rId3"/>
    <sheet name="DT-GV" sheetId="2" r:id="rId4"/>
    <sheet name="Lương năng suất" sheetId="3" r:id="rId5"/>
    <sheet name="Dự thu chiết khấu" sheetId="4" r:id="rId6"/>
  </sheets>
  <externalReferences>
    <externalReference r:id="rId7"/>
  </externalReferences>
  <definedNames>
    <definedName name="_xlnm._FilterDatabase" localSheetId="1" hidden="1">'Báo cáo lợi nhuận từng xe (2)'!$A$4:$Q$249</definedName>
    <definedName name="_xlnm._FilterDatabase" localSheetId="2" hidden="1">'Báo cáo lợi nhuận từng xe(AI)'!$A$4:$Q$252</definedName>
    <definedName name="_xlnm._FilterDatabase" localSheetId="3" hidden="1">'DT-GV'!$A$5:$R$489</definedName>
    <definedName name="_xlnm._FilterDatabase" localSheetId="5" hidden="1">'Dự thu chiết khấu'!$A$4:$AR$247</definedName>
    <definedName name="_xlnm._FilterDatabase" localSheetId="4" hidden="1">'Lương năng suất'!$A$3:$AL$244</definedName>
  </definedNames>
  <calcPr calcId="191029"/>
  <pivotCaches>
    <pivotCache cacheId="4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6" l="1"/>
  <c r="L7" i="6"/>
  <c r="L8" i="6"/>
  <c r="L9" i="6"/>
  <c r="L11" i="6"/>
  <c r="L12" i="6"/>
  <c r="L13" i="6"/>
  <c r="L15" i="6"/>
  <c r="L16" i="6"/>
  <c r="L17" i="6"/>
  <c r="L18" i="6"/>
  <c r="L19" i="6"/>
  <c r="L21" i="6"/>
  <c r="L22" i="6"/>
  <c r="L24" i="6"/>
  <c r="L25" i="6"/>
  <c r="L26" i="6"/>
  <c r="L27" i="6"/>
  <c r="L29" i="6"/>
  <c r="L30" i="6"/>
  <c r="L31" i="6"/>
  <c r="L32" i="6"/>
  <c r="L33" i="6"/>
  <c r="L36" i="6"/>
  <c r="L38" i="6"/>
  <c r="L39" i="6"/>
  <c r="L42" i="6"/>
  <c r="L43" i="6"/>
  <c r="L44" i="6"/>
  <c r="L45" i="6"/>
  <c r="L46" i="6"/>
  <c r="L48" i="6"/>
  <c r="L51" i="6"/>
  <c r="L52" i="6"/>
  <c r="L53" i="6"/>
  <c r="L54" i="6"/>
  <c r="L55" i="6"/>
  <c r="L57" i="6"/>
  <c r="L58" i="6"/>
  <c r="L59" i="6"/>
  <c r="L60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7" i="6"/>
  <c r="L79" i="6"/>
  <c r="L80" i="6"/>
  <c r="L81" i="6"/>
  <c r="L83" i="6"/>
  <c r="L84" i="6"/>
  <c r="L85" i="6"/>
  <c r="L86" i="6"/>
  <c r="L87" i="6"/>
  <c r="L88" i="6"/>
  <c r="L89" i="6"/>
  <c r="L90" i="6"/>
  <c r="L91" i="6"/>
  <c r="L92" i="6"/>
  <c r="L93" i="6"/>
  <c r="L95" i="6"/>
  <c r="L97" i="6"/>
  <c r="L99" i="6"/>
  <c r="L100" i="6"/>
  <c r="L101" i="6"/>
  <c r="L102" i="6"/>
  <c r="L103" i="6"/>
  <c r="L105" i="6"/>
  <c r="L106" i="6"/>
  <c r="L107" i="6"/>
  <c r="L108" i="6"/>
  <c r="L109" i="6"/>
  <c r="L110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6" i="6"/>
  <c r="L138" i="6"/>
  <c r="L140" i="6"/>
  <c r="L141" i="6"/>
  <c r="L142" i="6"/>
  <c r="L143" i="6"/>
  <c r="L146" i="6"/>
  <c r="L147" i="6"/>
  <c r="L148" i="6"/>
  <c r="L149" i="6"/>
  <c r="L150" i="6"/>
  <c r="L153" i="6"/>
  <c r="L154" i="6"/>
  <c r="L155" i="6"/>
  <c r="L156" i="6"/>
  <c r="L157" i="6"/>
  <c r="L158" i="6"/>
  <c r="L159" i="6"/>
  <c r="L160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5" i="6"/>
  <c r="AQ248" i="3"/>
  <c r="P45" i="6"/>
  <c r="P44" i="6"/>
  <c r="K44" i="6"/>
  <c r="K417" i="2"/>
  <c r="K418" i="2"/>
  <c r="K419" i="2"/>
  <c r="AQ9" i="4"/>
  <c r="AQ137" i="4"/>
  <c r="AL9" i="4"/>
  <c r="AP9" i="4" s="1"/>
  <c r="H246" i="6"/>
  <c r="I246" i="6"/>
  <c r="J246" i="6"/>
  <c r="M246" i="6"/>
  <c r="N246" i="6"/>
  <c r="G246" i="6"/>
  <c r="P5" i="6"/>
  <c r="P6" i="6"/>
  <c r="P7" i="6"/>
  <c r="P8" i="6"/>
  <c r="P9" i="6"/>
  <c r="P10" i="6"/>
  <c r="P11" i="6"/>
  <c r="P12" i="6"/>
  <c r="P13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14" i="6"/>
  <c r="L3" i="1"/>
  <c r="AG244" i="3"/>
  <c r="AJ244" i="3" s="1"/>
  <c r="Z244" i="3"/>
  <c r="X244" i="3"/>
  <c r="Y244" i="3" s="1"/>
  <c r="AG243" i="3"/>
  <c r="X243" i="3"/>
  <c r="Z243" i="3" s="1"/>
  <c r="AG242" i="3"/>
  <c r="AA242" i="3"/>
  <c r="X242" i="3"/>
  <c r="Z242" i="3" s="1"/>
  <c r="AG241" i="3"/>
  <c r="AA241" i="3"/>
  <c r="Z241" i="3"/>
  <c r="X241" i="3"/>
  <c r="AG240" i="3"/>
  <c r="AA240" i="3"/>
  <c r="X240" i="3"/>
  <c r="Z240" i="3" s="1"/>
  <c r="AG239" i="3"/>
  <c r="AA239" i="3"/>
  <c r="X239" i="3"/>
  <c r="Z239" i="3" s="1"/>
  <c r="AG238" i="3"/>
  <c r="AA238" i="3"/>
  <c r="X238" i="3"/>
  <c r="Z238" i="3" s="1"/>
  <c r="AG237" i="3"/>
  <c r="X237" i="3"/>
  <c r="Z237" i="3" s="1"/>
  <c r="AG236" i="3"/>
  <c r="X236" i="3"/>
  <c r="Z236" i="3" s="1"/>
  <c r="AG235" i="3"/>
  <c r="X235" i="3"/>
  <c r="Z235" i="3" s="1"/>
  <c r="AG234" i="3"/>
  <c r="X234" i="3"/>
  <c r="Z234" i="3" s="1"/>
  <c r="AG233" i="3"/>
  <c r="X233" i="3"/>
  <c r="Z233" i="3" s="1"/>
  <c r="AG232" i="3"/>
  <c r="AA232" i="3"/>
  <c r="X232" i="3"/>
  <c r="Z232" i="3" s="1"/>
  <c r="AG231" i="3"/>
  <c r="X231" i="3"/>
  <c r="Y231" i="3" s="1"/>
  <c r="AG230" i="3"/>
  <c r="AA230" i="3"/>
  <c r="Z230" i="3"/>
  <c r="X230" i="3"/>
  <c r="Y230" i="3" s="1"/>
  <c r="AG229" i="3"/>
  <c r="X229" i="3"/>
  <c r="Z229" i="3" s="1"/>
  <c r="AG247" i="3"/>
  <c r="X247" i="3"/>
  <c r="Z247" i="3" s="1"/>
  <c r="AN248" i="3"/>
  <c r="AG248" i="3"/>
  <c r="X248" i="3"/>
  <c r="Z248" i="3" s="1"/>
  <c r="AG228" i="3"/>
  <c r="X228" i="3"/>
  <c r="Z228" i="3" s="1"/>
  <c r="AG227" i="3"/>
  <c r="AA227" i="3"/>
  <c r="X227" i="3"/>
  <c r="Z227" i="3" s="1"/>
  <c r="AG226" i="3"/>
  <c r="AA226" i="3"/>
  <c r="X226" i="3"/>
  <c r="Z226" i="3" s="1"/>
  <c r="AG225" i="3"/>
  <c r="X225" i="3"/>
  <c r="Z225" i="3" s="1"/>
  <c r="AG224" i="3"/>
  <c r="X224" i="3"/>
  <c r="Z224" i="3" s="1"/>
  <c r="AG223" i="3"/>
  <c r="AA223" i="3"/>
  <c r="X223" i="3"/>
  <c r="Z223" i="3" s="1"/>
  <c r="AG222" i="3"/>
  <c r="AA222" i="3"/>
  <c r="Z222" i="3"/>
  <c r="X222" i="3"/>
  <c r="AG221" i="3"/>
  <c r="X221" i="3"/>
  <c r="Y221" i="3" s="1"/>
  <c r="AG220" i="3"/>
  <c r="Z220" i="3"/>
  <c r="X220" i="3"/>
  <c r="Y220" i="3" s="1"/>
  <c r="AG219" i="3"/>
  <c r="AA219" i="3"/>
  <c r="X219" i="3"/>
  <c r="Z219" i="3" s="1"/>
  <c r="AG218" i="3"/>
  <c r="X218" i="3"/>
  <c r="Z218" i="3" s="1"/>
  <c r="AG217" i="3"/>
  <c r="X217" i="3"/>
  <c r="Z217" i="3" s="1"/>
  <c r="AG216" i="3"/>
  <c r="X216" i="3"/>
  <c r="Z216" i="3" s="1"/>
  <c r="AG215" i="3"/>
  <c r="X215" i="3"/>
  <c r="Z215" i="3" s="1"/>
  <c r="AG214" i="3"/>
  <c r="X214" i="3"/>
  <c r="Z214" i="3" s="1"/>
  <c r="AG213" i="3"/>
  <c r="X213" i="3"/>
  <c r="Z213" i="3" s="1"/>
  <c r="AG212" i="3"/>
  <c r="X212" i="3"/>
  <c r="Z212" i="3" s="1"/>
  <c r="AG211" i="3"/>
  <c r="AA211" i="3"/>
  <c r="X211" i="3"/>
  <c r="Z211" i="3" s="1"/>
  <c r="AG210" i="3"/>
  <c r="AA210" i="3"/>
  <c r="X210" i="3"/>
  <c r="Z210" i="3" s="1"/>
  <c r="AG209" i="3"/>
  <c r="AA209" i="3"/>
  <c r="X209" i="3"/>
  <c r="Z209" i="3" s="1"/>
  <c r="AG208" i="3"/>
  <c r="X208" i="3"/>
  <c r="Y208" i="3" s="1"/>
  <c r="AG207" i="3"/>
  <c r="X207" i="3"/>
  <c r="Z207" i="3" s="1"/>
  <c r="AG206" i="3"/>
  <c r="Z206" i="3"/>
  <c r="X206" i="3"/>
  <c r="Y206" i="3" s="1"/>
  <c r="AG205" i="3"/>
  <c r="X205" i="3"/>
  <c r="Z205" i="3" s="1"/>
  <c r="AG204" i="3"/>
  <c r="X204" i="3"/>
  <c r="Z204" i="3" s="1"/>
  <c r="AG203" i="3"/>
  <c r="X203" i="3"/>
  <c r="Z203" i="3" s="1"/>
  <c r="AG202" i="3"/>
  <c r="X202" i="3"/>
  <c r="Y202" i="3" s="1"/>
  <c r="AG201" i="3"/>
  <c r="X201" i="3"/>
  <c r="Z201" i="3" s="1"/>
  <c r="AG200" i="3"/>
  <c r="X200" i="3"/>
  <c r="Y200" i="3" s="1"/>
  <c r="AG199" i="3"/>
  <c r="X199" i="3"/>
  <c r="Z199" i="3" s="1"/>
  <c r="AG198" i="3"/>
  <c r="AJ198" i="3" s="1"/>
  <c r="X198" i="3"/>
  <c r="Y198" i="3" s="1"/>
  <c r="AG197" i="3"/>
  <c r="X197" i="3"/>
  <c r="Z197" i="3" s="1"/>
  <c r="AG196" i="3"/>
  <c r="X196" i="3"/>
  <c r="Y196" i="3" s="1"/>
  <c r="AG195" i="3"/>
  <c r="AA195" i="3"/>
  <c r="X195" i="3"/>
  <c r="Z195" i="3" s="1"/>
  <c r="AG194" i="3"/>
  <c r="AA194" i="3"/>
  <c r="X194" i="3"/>
  <c r="Z194" i="3" s="1"/>
  <c r="AG193" i="3"/>
  <c r="X193" i="3"/>
  <c r="Z193" i="3" s="1"/>
  <c r="AG192" i="3"/>
  <c r="Z192" i="3"/>
  <c r="X192" i="3"/>
  <c r="Y192" i="3" s="1"/>
  <c r="AG191" i="3"/>
  <c r="X191" i="3"/>
  <c r="Z191" i="3" s="1"/>
  <c r="AG190" i="3"/>
  <c r="X190" i="3"/>
  <c r="Z190" i="3" s="1"/>
  <c r="AG189" i="3"/>
  <c r="X189" i="3"/>
  <c r="Y189" i="3" s="1"/>
  <c r="AG188" i="3"/>
  <c r="X188" i="3"/>
  <c r="Z188" i="3" s="1"/>
  <c r="AG187" i="3"/>
  <c r="X187" i="3"/>
  <c r="Z187" i="3" s="1"/>
  <c r="AG186" i="3"/>
  <c r="AA186" i="3"/>
  <c r="X186" i="3"/>
  <c r="Z186" i="3" s="1"/>
  <c r="AG185" i="3"/>
  <c r="X185" i="3"/>
  <c r="Z185" i="3" s="1"/>
  <c r="AG184" i="3"/>
  <c r="X184" i="3"/>
  <c r="Z184" i="3" s="1"/>
  <c r="AG183" i="3"/>
  <c r="X183" i="3"/>
  <c r="Z183" i="3" s="1"/>
  <c r="AG182" i="3"/>
  <c r="X182" i="3"/>
  <c r="Z182" i="3" s="1"/>
  <c r="AG181" i="3"/>
  <c r="AA181" i="3"/>
  <c r="X181" i="3"/>
  <c r="Z181" i="3" s="1"/>
  <c r="AG180" i="3"/>
  <c r="AA180" i="3"/>
  <c r="X180" i="3"/>
  <c r="Z180" i="3" s="1"/>
  <c r="AG179" i="3"/>
  <c r="X179" i="3"/>
  <c r="Z179" i="3" s="1"/>
  <c r="AG178" i="3"/>
  <c r="X178" i="3"/>
  <c r="Z178" i="3" s="1"/>
  <c r="AG177" i="3"/>
  <c r="Z177" i="3"/>
  <c r="X177" i="3"/>
  <c r="Y177" i="3" s="1"/>
  <c r="AG176" i="3"/>
  <c r="X176" i="3"/>
  <c r="Z176" i="3" s="1"/>
  <c r="AG175" i="3"/>
  <c r="AA175" i="3"/>
  <c r="X175" i="3"/>
  <c r="Z175" i="3" s="1"/>
  <c r="AG174" i="3"/>
  <c r="X174" i="3"/>
  <c r="Z174" i="3" s="1"/>
  <c r="AG173" i="3"/>
  <c r="AA173" i="3"/>
  <c r="X173" i="3"/>
  <c r="Y173" i="3" s="1"/>
  <c r="AG172" i="3"/>
  <c r="AA172" i="3"/>
  <c r="X172" i="3"/>
  <c r="Z172" i="3" s="1"/>
  <c r="AG171" i="3"/>
  <c r="X171" i="3"/>
  <c r="Y171" i="3" s="1"/>
  <c r="AG170" i="3"/>
  <c r="X170" i="3"/>
  <c r="Z170" i="3" s="1"/>
  <c r="AG169" i="3"/>
  <c r="X169" i="3"/>
  <c r="Y169" i="3" s="1"/>
  <c r="AG168" i="3"/>
  <c r="AA168" i="3"/>
  <c r="X168" i="3"/>
  <c r="Y168" i="3" s="1"/>
  <c r="AG167" i="3"/>
  <c r="AA167" i="3"/>
  <c r="X167" i="3"/>
  <c r="Z167" i="3" s="1"/>
  <c r="AG166" i="3"/>
  <c r="X166" i="3"/>
  <c r="Z166" i="3" s="1"/>
  <c r="AG165" i="3"/>
  <c r="X165" i="3"/>
  <c r="Z165" i="3" s="1"/>
  <c r="AG164" i="3"/>
  <c r="AA164" i="3"/>
  <c r="X164" i="3"/>
  <c r="Z164" i="3" s="1"/>
  <c r="AG163" i="3"/>
  <c r="X163" i="3"/>
  <c r="Z163" i="3" s="1"/>
  <c r="AG162" i="3"/>
  <c r="X162" i="3"/>
  <c r="Z162" i="3" s="1"/>
  <c r="AG161" i="3"/>
  <c r="X161" i="3"/>
  <c r="Z161" i="3" s="1"/>
  <c r="AG160" i="3"/>
  <c r="X160" i="3"/>
  <c r="Z160" i="3" s="1"/>
  <c r="AG159" i="3"/>
  <c r="Z159" i="3"/>
  <c r="X159" i="3"/>
  <c r="Y159" i="3" s="1"/>
  <c r="AG158" i="3"/>
  <c r="X158" i="3"/>
  <c r="Z158" i="3" s="1"/>
  <c r="AG157" i="3"/>
  <c r="AA157" i="3"/>
  <c r="X157" i="3"/>
  <c r="Z157" i="3" s="1"/>
  <c r="AG156" i="3"/>
  <c r="AA156" i="3"/>
  <c r="X156" i="3"/>
  <c r="Z156" i="3" s="1"/>
  <c r="AG155" i="3"/>
  <c r="X155" i="3"/>
  <c r="Z155" i="3" s="1"/>
  <c r="AG154" i="3"/>
  <c r="X154" i="3"/>
  <c r="Z154" i="3" s="1"/>
  <c r="AG153" i="3"/>
  <c r="X153" i="3"/>
  <c r="Z153" i="3" s="1"/>
  <c r="AG152" i="3"/>
  <c r="X152" i="3"/>
  <c r="Z152" i="3" s="1"/>
  <c r="AG151" i="3"/>
  <c r="X151" i="3"/>
  <c r="Y151" i="3" s="1"/>
  <c r="AG150" i="3"/>
  <c r="Z150" i="3"/>
  <c r="X150" i="3"/>
  <c r="Y150" i="3" s="1"/>
  <c r="AG149" i="3"/>
  <c r="AA149" i="3"/>
  <c r="X149" i="3"/>
  <c r="Z149" i="3" s="1"/>
  <c r="AG148" i="3"/>
  <c r="X148" i="3"/>
  <c r="Z148" i="3" s="1"/>
  <c r="AG147" i="3"/>
  <c r="X147" i="3"/>
  <c r="Z147" i="3" s="1"/>
  <c r="AG146" i="3"/>
  <c r="AA146" i="3"/>
  <c r="X146" i="3"/>
  <c r="Z146" i="3" s="1"/>
  <c r="AG145" i="3"/>
  <c r="X145" i="3"/>
  <c r="Y145" i="3" s="1"/>
  <c r="AG144" i="3"/>
  <c r="X144" i="3"/>
  <c r="Z144" i="3" s="1"/>
  <c r="AG143" i="3"/>
  <c r="X143" i="3"/>
  <c r="Z143" i="3" s="1"/>
  <c r="AG142" i="3"/>
  <c r="X142" i="3"/>
  <c r="Z142" i="3" s="1"/>
  <c r="AG141" i="3"/>
  <c r="X141" i="3"/>
  <c r="Z141" i="3" s="1"/>
  <c r="AG140" i="3"/>
  <c r="X140" i="3"/>
  <c r="Z140" i="3" s="1"/>
  <c r="AG139" i="3"/>
  <c r="AA139" i="3"/>
  <c r="Z139" i="3"/>
  <c r="X139" i="3"/>
  <c r="Y139" i="3" s="1"/>
  <c r="AG138" i="3"/>
  <c r="X138" i="3"/>
  <c r="Y138" i="3" s="1"/>
  <c r="AG137" i="3"/>
  <c r="X137" i="3"/>
  <c r="Z137" i="3" s="1"/>
  <c r="AG136" i="3"/>
  <c r="X136" i="3"/>
  <c r="Z136" i="3" s="1"/>
  <c r="AG135" i="3"/>
  <c r="X135" i="3"/>
  <c r="Z135" i="3" s="1"/>
  <c r="AG134" i="3"/>
  <c r="X134" i="3"/>
  <c r="Z134" i="3" s="1"/>
  <c r="AG133" i="3"/>
  <c r="X133" i="3"/>
  <c r="Z133" i="3" s="1"/>
  <c r="AG132" i="3"/>
  <c r="X132" i="3"/>
  <c r="Z132" i="3" s="1"/>
  <c r="AG131" i="3"/>
  <c r="X131" i="3"/>
  <c r="Z131" i="3" s="1"/>
  <c r="AG130" i="3"/>
  <c r="AA130" i="3"/>
  <c r="X130" i="3"/>
  <c r="Z130" i="3" s="1"/>
  <c r="AG129" i="3"/>
  <c r="X129" i="3"/>
  <c r="Y129" i="3" s="1"/>
  <c r="AG128" i="3"/>
  <c r="X128" i="3"/>
  <c r="Z128" i="3" s="1"/>
  <c r="AG127" i="3"/>
  <c r="X127" i="3"/>
  <c r="Y127" i="3" s="1"/>
  <c r="AG126" i="3"/>
  <c r="X126" i="3"/>
  <c r="Z126" i="3" s="1"/>
  <c r="AG125" i="3"/>
  <c r="X125" i="3"/>
  <c r="Y125" i="3" s="1"/>
  <c r="AG124" i="3"/>
  <c r="X124" i="3"/>
  <c r="Z124" i="3" s="1"/>
  <c r="AG123" i="3"/>
  <c r="AA123" i="3"/>
  <c r="X123" i="3"/>
  <c r="Z123" i="3" s="1"/>
  <c r="AG122" i="3"/>
  <c r="Z122" i="3"/>
  <c r="X122" i="3"/>
  <c r="Y122" i="3" s="1"/>
  <c r="AG121" i="3"/>
  <c r="X121" i="3"/>
  <c r="Y121" i="3" s="1"/>
  <c r="AG120" i="3"/>
  <c r="AA120" i="3"/>
  <c r="X120" i="3"/>
  <c r="Y120" i="3" s="1"/>
  <c r="AG119" i="3"/>
  <c r="X119" i="3"/>
  <c r="Z119" i="3" s="1"/>
  <c r="AG118" i="3"/>
  <c r="X118" i="3"/>
  <c r="Y118" i="3" s="1"/>
  <c r="AG117" i="3"/>
  <c r="X117" i="3"/>
  <c r="Y117" i="3" s="1"/>
  <c r="AG116" i="3"/>
  <c r="X116" i="3"/>
  <c r="Y116" i="3" s="1"/>
  <c r="AG115" i="3"/>
  <c r="X115" i="3"/>
  <c r="Z115" i="3" s="1"/>
  <c r="AG114" i="3"/>
  <c r="X114" i="3"/>
  <c r="Y114" i="3" s="1"/>
  <c r="AG113" i="3"/>
  <c r="AA113" i="3"/>
  <c r="X113" i="3"/>
  <c r="Z113" i="3" s="1"/>
  <c r="AG112" i="3"/>
  <c r="AA112" i="3"/>
  <c r="X112" i="3"/>
  <c r="Z112" i="3" s="1"/>
  <c r="AG111" i="3"/>
  <c r="X111" i="3"/>
  <c r="Z111" i="3" s="1"/>
  <c r="AG110" i="3"/>
  <c r="AA110" i="3"/>
  <c r="X110" i="3"/>
  <c r="Z110" i="3" s="1"/>
  <c r="AG109" i="3"/>
  <c r="AA109" i="3"/>
  <c r="X109" i="3"/>
  <c r="Z109" i="3" s="1"/>
  <c r="AG108" i="3"/>
  <c r="X108" i="3"/>
  <c r="Y108" i="3" s="1"/>
  <c r="AG107" i="3"/>
  <c r="AA107" i="3"/>
  <c r="X107" i="3"/>
  <c r="Z107" i="3" s="1"/>
  <c r="AG106" i="3"/>
  <c r="AA106" i="3"/>
  <c r="X106" i="3"/>
  <c r="Y106" i="3" s="1"/>
  <c r="AG105" i="3"/>
  <c r="AA105" i="3"/>
  <c r="X105" i="3"/>
  <c r="Z105" i="3" s="1"/>
  <c r="AG104" i="3"/>
  <c r="X104" i="3"/>
  <c r="Y104" i="3" s="1"/>
  <c r="AG103" i="3"/>
  <c r="AA103" i="3"/>
  <c r="X103" i="3"/>
  <c r="Z103" i="3" s="1"/>
  <c r="AG102" i="3"/>
  <c r="X102" i="3"/>
  <c r="Z102" i="3" s="1"/>
  <c r="AG101" i="3"/>
  <c r="X101" i="3"/>
  <c r="Y101" i="3" s="1"/>
  <c r="AG100" i="3"/>
  <c r="X100" i="3"/>
  <c r="Z100" i="3" s="1"/>
  <c r="AG99" i="3"/>
  <c r="AA99" i="3"/>
  <c r="X99" i="3"/>
  <c r="Z99" i="3" s="1"/>
  <c r="AG98" i="3"/>
  <c r="AA98" i="3"/>
  <c r="X98" i="3"/>
  <c r="Z98" i="3" s="1"/>
  <c r="AG97" i="3"/>
  <c r="X97" i="3"/>
  <c r="Z97" i="3" s="1"/>
  <c r="AG96" i="3"/>
  <c r="X96" i="3"/>
  <c r="Z96" i="3" s="1"/>
  <c r="AG95" i="3"/>
  <c r="AA95" i="3"/>
  <c r="X95" i="3"/>
  <c r="Z95" i="3" s="1"/>
  <c r="AG94" i="3"/>
  <c r="X94" i="3"/>
  <c r="Y94" i="3" s="1"/>
  <c r="AG93" i="3"/>
  <c r="X93" i="3"/>
  <c r="Z93" i="3" s="1"/>
  <c r="AG92" i="3"/>
  <c r="X92" i="3"/>
  <c r="Y92" i="3" s="1"/>
  <c r="AG91" i="3"/>
  <c r="AA91" i="3"/>
  <c r="X91" i="3"/>
  <c r="Z91" i="3" s="1"/>
  <c r="AG90" i="3"/>
  <c r="X90" i="3"/>
  <c r="Z90" i="3" s="1"/>
  <c r="AG89" i="3"/>
  <c r="AA89" i="3"/>
  <c r="X89" i="3"/>
  <c r="Z89" i="3" s="1"/>
  <c r="AG88" i="3"/>
  <c r="AA88" i="3"/>
  <c r="Z88" i="3"/>
  <c r="X88" i="3"/>
  <c r="AG87" i="3"/>
  <c r="X87" i="3"/>
  <c r="Z87" i="3" s="1"/>
  <c r="AG86" i="3"/>
  <c r="AA86" i="3"/>
  <c r="X86" i="3"/>
  <c r="Z86" i="3" s="1"/>
  <c r="AG85" i="3"/>
  <c r="X85" i="3"/>
  <c r="Z85" i="3" s="1"/>
  <c r="AG84" i="3"/>
  <c r="X84" i="3"/>
  <c r="Z84" i="3" s="1"/>
  <c r="AG83" i="3"/>
  <c r="X83" i="3"/>
  <c r="Z83" i="3" s="1"/>
  <c r="AG82" i="3"/>
  <c r="AA82" i="3"/>
  <c r="X82" i="3"/>
  <c r="Y82" i="3" s="1"/>
  <c r="AG81" i="3"/>
  <c r="AA81" i="3"/>
  <c r="X81" i="3"/>
  <c r="Z81" i="3" s="1"/>
  <c r="AG80" i="3"/>
  <c r="AA80" i="3"/>
  <c r="X80" i="3"/>
  <c r="Z80" i="3" s="1"/>
  <c r="AG79" i="3"/>
  <c r="X79" i="3"/>
  <c r="Z79" i="3" s="1"/>
  <c r="AG78" i="3"/>
  <c r="X78" i="3"/>
  <c r="Z78" i="3" s="1"/>
  <c r="AG77" i="3"/>
  <c r="AA77" i="3"/>
  <c r="X77" i="3"/>
  <c r="Y77" i="3" s="1"/>
  <c r="AG76" i="3"/>
  <c r="X76" i="3"/>
  <c r="Z76" i="3" s="1"/>
  <c r="AG75" i="3"/>
  <c r="AA75" i="3"/>
  <c r="X75" i="3"/>
  <c r="Z75" i="3" s="1"/>
  <c r="AG74" i="3"/>
  <c r="AA74" i="3"/>
  <c r="X74" i="3"/>
  <c r="Z74" i="3" s="1"/>
  <c r="AG73" i="3"/>
  <c r="X73" i="3"/>
  <c r="Y73" i="3" s="1"/>
  <c r="AG72" i="3"/>
  <c r="AA72" i="3"/>
  <c r="X72" i="3"/>
  <c r="Y72" i="3" s="1"/>
  <c r="AG71" i="3"/>
  <c r="AA71" i="3"/>
  <c r="X71" i="3"/>
  <c r="Z71" i="3" s="1"/>
  <c r="AG70" i="3"/>
  <c r="AA70" i="3"/>
  <c r="X70" i="3"/>
  <c r="Z70" i="3" s="1"/>
  <c r="AG69" i="3"/>
  <c r="X69" i="3"/>
  <c r="Y69" i="3" s="1"/>
  <c r="AG68" i="3"/>
  <c r="X68" i="3"/>
  <c r="Z68" i="3" s="1"/>
  <c r="AG67" i="3"/>
  <c r="AA67" i="3"/>
  <c r="X67" i="3"/>
  <c r="Z67" i="3" s="1"/>
  <c r="AG66" i="3"/>
  <c r="AA66" i="3"/>
  <c r="X66" i="3"/>
  <c r="Z66" i="3" s="1"/>
  <c r="AG65" i="3"/>
  <c r="X65" i="3"/>
  <c r="Z65" i="3" s="1"/>
  <c r="AG64" i="3"/>
  <c r="AA64" i="3"/>
  <c r="X64" i="3"/>
  <c r="Z64" i="3" s="1"/>
  <c r="AG63" i="3"/>
  <c r="AA63" i="3"/>
  <c r="X63" i="3"/>
  <c r="Z63" i="3" s="1"/>
  <c r="AG62" i="3"/>
  <c r="X62" i="3"/>
  <c r="Z62" i="3" s="1"/>
  <c r="AG61" i="3"/>
  <c r="X61" i="3"/>
  <c r="Y61" i="3" s="1"/>
  <c r="AG60" i="3"/>
  <c r="X60" i="3"/>
  <c r="Z60" i="3" s="1"/>
  <c r="AG59" i="3"/>
  <c r="X59" i="3"/>
  <c r="Z59" i="3" s="1"/>
  <c r="AG58" i="3"/>
  <c r="AA58" i="3"/>
  <c r="X58" i="3"/>
  <c r="Z58" i="3" s="1"/>
  <c r="AG57" i="3"/>
  <c r="X57" i="3"/>
  <c r="Z57" i="3" s="1"/>
  <c r="AG56" i="3"/>
  <c r="X56" i="3"/>
  <c r="Y56" i="3" s="1"/>
  <c r="AG55" i="3"/>
  <c r="AA55" i="3"/>
  <c r="X55" i="3"/>
  <c r="Y55" i="3" s="1"/>
  <c r="AG54" i="3"/>
  <c r="X54" i="3"/>
  <c r="Z54" i="3" s="1"/>
  <c r="AG53" i="3"/>
  <c r="AA53" i="3"/>
  <c r="X53" i="3"/>
  <c r="Z53" i="3" s="1"/>
  <c r="AG52" i="3"/>
  <c r="X52" i="3"/>
  <c r="Z52" i="3" s="1"/>
  <c r="AG51" i="3"/>
  <c r="AA51" i="3"/>
  <c r="X51" i="3"/>
  <c r="Y51" i="3" s="1"/>
  <c r="AG50" i="3"/>
  <c r="X50" i="3"/>
  <c r="Y50" i="3" s="1"/>
  <c r="AG49" i="3"/>
  <c r="AA49" i="3"/>
  <c r="X49" i="3"/>
  <c r="Z49" i="3" s="1"/>
  <c r="AG48" i="3"/>
  <c r="X48" i="3"/>
  <c r="Z48" i="3" s="1"/>
  <c r="AG47" i="3"/>
  <c r="AA47" i="3"/>
  <c r="X47" i="3"/>
  <c r="Z47" i="3" s="1"/>
  <c r="AG46" i="3"/>
  <c r="X46" i="3"/>
  <c r="Z46" i="3" s="1"/>
  <c r="AG45" i="3"/>
  <c r="X45" i="3"/>
  <c r="Z45" i="3" s="1"/>
  <c r="AG44" i="3"/>
  <c r="X44" i="3"/>
  <c r="Z44" i="3" s="1"/>
  <c r="AG43" i="3"/>
  <c r="X43" i="3"/>
  <c r="Z43" i="3" s="1"/>
  <c r="AG42" i="3"/>
  <c r="X42" i="3"/>
  <c r="Z42" i="3" s="1"/>
  <c r="AG41" i="3"/>
  <c r="X41" i="3"/>
  <c r="Z41" i="3" s="1"/>
  <c r="AG40" i="3"/>
  <c r="X40" i="3"/>
  <c r="Z40" i="3" s="1"/>
  <c r="AG39" i="3"/>
  <c r="X39" i="3"/>
  <c r="Z39" i="3" s="1"/>
  <c r="AG38" i="3"/>
  <c r="X38" i="3"/>
  <c r="Z38" i="3" s="1"/>
  <c r="AG37" i="3"/>
  <c r="X37" i="3"/>
  <c r="Z37" i="3" s="1"/>
  <c r="AG36" i="3"/>
  <c r="X36" i="3"/>
  <c r="Y36" i="3" s="1"/>
  <c r="AG35" i="3"/>
  <c r="X35" i="3"/>
  <c r="Z35" i="3" s="1"/>
  <c r="AG34" i="3"/>
  <c r="X34" i="3"/>
  <c r="Y34" i="3" s="1"/>
  <c r="AG33" i="3"/>
  <c r="X33" i="3"/>
  <c r="Z33" i="3" s="1"/>
  <c r="AG32" i="3"/>
  <c r="AA32" i="3"/>
  <c r="X32" i="3"/>
  <c r="Z32" i="3" s="1"/>
  <c r="AG31" i="3"/>
  <c r="AA31" i="3"/>
  <c r="X31" i="3"/>
  <c r="Z31" i="3" s="1"/>
  <c r="AG30" i="3"/>
  <c r="X30" i="3"/>
  <c r="Z30" i="3" s="1"/>
  <c r="AG29" i="3"/>
  <c r="X29" i="3"/>
  <c r="Y29" i="3" s="1"/>
  <c r="AG28" i="3"/>
  <c r="X28" i="3"/>
  <c r="Z28" i="3" s="1"/>
  <c r="AG27" i="3"/>
  <c r="X27" i="3"/>
  <c r="Z27" i="3" s="1"/>
  <c r="AG26" i="3"/>
  <c r="X26" i="3"/>
  <c r="Y26" i="3" s="1"/>
  <c r="AG25" i="3"/>
  <c r="AA25" i="3"/>
  <c r="X25" i="3"/>
  <c r="Z25" i="3" s="1"/>
  <c r="AG24" i="3"/>
  <c r="AA24" i="3"/>
  <c r="X24" i="3"/>
  <c r="Y24" i="3" s="1"/>
  <c r="AG23" i="3"/>
  <c r="X23" i="3"/>
  <c r="Z23" i="3" s="1"/>
  <c r="AG22" i="3"/>
  <c r="X22" i="3"/>
  <c r="Z22" i="3" s="1"/>
  <c r="AG21" i="3"/>
  <c r="AA21" i="3"/>
  <c r="X21" i="3"/>
  <c r="Z21" i="3" s="1"/>
  <c r="AG20" i="3"/>
  <c r="X20" i="3"/>
  <c r="Z20" i="3" s="1"/>
  <c r="AG19" i="3"/>
  <c r="X19" i="3"/>
  <c r="Z19" i="3" s="1"/>
  <c r="AG18" i="3"/>
  <c r="X18" i="3"/>
  <c r="Y18" i="3" s="1"/>
  <c r="AG17" i="3"/>
  <c r="X17" i="3"/>
  <c r="Z17" i="3" s="1"/>
  <c r="AG16" i="3"/>
  <c r="X16" i="3"/>
  <c r="Y16" i="3" s="1"/>
  <c r="AG15" i="3"/>
  <c r="T15" i="3"/>
  <c r="X15" i="3" s="1"/>
  <c r="Y15" i="3" s="1"/>
  <c r="AG14" i="3"/>
  <c r="AA14" i="3"/>
  <c r="X14" i="3"/>
  <c r="Y14" i="3" s="1"/>
  <c r="AG13" i="3"/>
  <c r="AA13" i="3"/>
  <c r="X13" i="3"/>
  <c r="Z13" i="3" s="1"/>
  <c r="AG12" i="3"/>
  <c r="AA12" i="3"/>
  <c r="X12" i="3"/>
  <c r="Y12" i="3" s="1"/>
  <c r="AG11" i="3"/>
  <c r="AA11" i="3"/>
  <c r="X11" i="3"/>
  <c r="Z11" i="3" s="1"/>
  <c r="AG10" i="3"/>
  <c r="X10" i="3"/>
  <c r="Z10" i="3" s="1"/>
  <c r="AG9" i="3"/>
  <c r="AA9" i="3"/>
  <c r="X9" i="3"/>
  <c r="Y9" i="3" s="1"/>
  <c r="AG8" i="3"/>
  <c r="AA8" i="3"/>
  <c r="X8" i="3"/>
  <c r="Z8" i="3" s="1"/>
  <c r="AG7" i="3"/>
  <c r="X7" i="3"/>
  <c r="Z7" i="3" s="1"/>
  <c r="AG6" i="3"/>
  <c r="X6" i="3"/>
  <c r="Y6" i="3" s="1"/>
  <c r="AG5" i="3"/>
  <c r="X5" i="3"/>
  <c r="Z5" i="3" s="1"/>
  <c r="AG4" i="3"/>
  <c r="AA4" i="3"/>
  <c r="X4" i="3"/>
  <c r="Z4" i="3" s="1"/>
  <c r="Z151" i="3" l="1"/>
  <c r="AA15" i="3"/>
  <c r="Y141" i="3"/>
  <c r="Y30" i="3"/>
  <c r="Y43" i="3"/>
  <c r="Y142" i="3"/>
  <c r="Y38" i="3"/>
  <c r="Y40" i="3"/>
  <c r="Z34" i="3"/>
  <c r="AJ77" i="3"/>
  <c r="Z196" i="3"/>
  <c r="Y78" i="3"/>
  <c r="AJ78" i="3" s="1"/>
  <c r="Z116" i="3"/>
  <c r="AJ40" i="3"/>
  <c r="AJ145" i="3"/>
  <c r="AJ94" i="3"/>
  <c r="Z73" i="3"/>
  <c r="Z117" i="3"/>
  <c r="Z50" i="3"/>
  <c r="Y164" i="3"/>
  <c r="Z51" i="3"/>
  <c r="Y33" i="3"/>
  <c r="Y46" i="3"/>
  <c r="Y58" i="3"/>
  <c r="AJ58" i="3" s="1"/>
  <c r="AJ141" i="3"/>
  <c r="Y4" i="3"/>
  <c r="Z121" i="3"/>
  <c r="Y161" i="3"/>
  <c r="AJ161" i="3" s="1"/>
  <c r="Z16" i="3"/>
  <c r="Y60" i="3"/>
  <c r="AJ60" i="3" s="1"/>
  <c r="AJ30" i="3"/>
  <c r="Y45" i="3"/>
  <c r="AJ45" i="3" s="1"/>
  <c r="Z56" i="3"/>
  <c r="Y68" i="3"/>
  <c r="AJ68" i="3" s="1"/>
  <c r="Y91" i="3"/>
  <c r="Y160" i="3"/>
  <c r="AJ160" i="3" s="1"/>
  <c r="Y235" i="3"/>
  <c r="AJ235" i="3"/>
  <c r="AJ173" i="3"/>
  <c r="Y17" i="3"/>
  <c r="AJ17" i="3" s="1"/>
  <c r="Y112" i="3"/>
  <c r="AJ112" i="3" s="1"/>
  <c r="Z138" i="3"/>
  <c r="Z208" i="3"/>
  <c r="Y214" i="3"/>
  <c r="AJ214" i="3" s="1"/>
  <c r="AK214" i="3" s="1"/>
  <c r="AJ221" i="3"/>
  <c r="AJ231" i="3"/>
  <c r="Z101" i="3"/>
  <c r="Z61" i="3"/>
  <c r="Y96" i="3"/>
  <c r="AJ96" i="3" s="1"/>
  <c r="Z108" i="3"/>
  <c r="Z120" i="3"/>
  <c r="Y182" i="3"/>
  <c r="AJ182" i="3" s="1"/>
  <c r="Z26" i="3"/>
  <c r="Z36" i="3"/>
  <c r="Y47" i="3"/>
  <c r="AJ47" i="3" s="1"/>
  <c r="Y52" i="3"/>
  <c r="AJ52" i="3" s="1"/>
  <c r="Z77" i="3"/>
  <c r="Z92" i="3"/>
  <c r="Y212" i="3"/>
  <c r="AJ212" i="3" s="1"/>
  <c r="Y224" i="3"/>
  <c r="AJ224" i="3" s="1"/>
  <c r="Y22" i="3"/>
  <c r="AJ108" i="3"/>
  <c r="AJ138" i="3"/>
  <c r="AJ177" i="3"/>
  <c r="Y183" i="3"/>
  <c r="AJ183" i="3" s="1"/>
  <c r="Y229" i="3"/>
  <c r="AJ229" i="3" s="1"/>
  <c r="Z12" i="3"/>
  <c r="Y83" i="3"/>
  <c r="AJ83" i="3" s="1"/>
  <c r="Z104" i="3"/>
  <c r="Z114" i="3"/>
  <c r="AJ125" i="3"/>
  <c r="Y132" i="3"/>
  <c r="AJ132" i="3" s="1"/>
  <c r="Y167" i="3"/>
  <c r="AJ167" i="3" s="1"/>
  <c r="Z173" i="3"/>
  <c r="Z189" i="3"/>
  <c r="Y28" i="3"/>
  <c r="AJ28" i="3" s="1"/>
  <c r="Y59" i="3"/>
  <c r="AJ59" i="3" s="1"/>
  <c r="AJ150" i="3"/>
  <c r="Y100" i="3"/>
  <c r="AJ100" i="3" s="1"/>
  <c r="Y105" i="3"/>
  <c r="AJ105" i="3" s="1"/>
  <c r="Z145" i="3"/>
  <c r="Y210" i="3"/>
  <c r="AJ210" i="3" s="1"/>
  <c r="AJ26" i="3"/>
  <c r="AJ38" i="3"/>
  <c r="Y85" i="3"/>
  <c r="AJ85" i="3" s="1"/>
  <c r="Y90" i="3"/>
  <c r="AJ90" i="3" s="1"/>
  <c r="Y185" i="3"/>
  <c r="AJ185" i="3" s="1"/>
  <c r="Z29" i="3"/>
  <c r="AJ101" i="3"/>
  <c r="Y152" i="3"/>
  <c r="AJ152" i="3" s="1"/>
  <c r="Z198" i="3"/>
  <c r="Y216" i="3"/>
  <c r="AJ216" i="3" s="1"/>
  <c r="Y25" i="3"/>
  <c r="AJ25" i="3" s="1"/>
  <c r="Y176" i="3"/>
  <c r="AJ176" i="3" s="1"/>
  <c r="Y66" i="3"/>
  <c r="AJ66" i="3" s="1"/>
  <c r="Y97" i="3"/>
  <c r="AJ97" i="3" s="1"/>
  <c r="Y102" i="3"/>
  <c r="AJ102" i="3" s="1"/>
  <c r="AJ117" i="3"/>
  <c r="Z82" i="3"/>
  <c r="Z118" i="3"/>
  <c r="Y233" i="3"/>
  <c r="AJ233" i="3" s="1"/>
  <c r="AJ69" i="3"/>
  <c r="AJ159" i="3"/>
  <c r="AJ129" i="3"/>
  <c r="AJ22" i="3"/>
  <c r="AJ16" i="3"/>
  <c r="AJ29" i="3"/>
  <c r="AJ121" i="3"/>
  <c r="Z9" i="3"/>
  <c r="AJ12" i="3"/>
  <c r="AJ33" i="3"/>
  <c r="Y42" i="3"/>
  <c r="AJ42" i="3" s="1"/>
  <c r="AJ46" i="3"/>
  <c r="AJ51" i="3"/>
  <c r="AJ56" i="3"/>
  <c r="Y65" i="3"/>
  <c r="AJ65" i="3" s="1"/>
  <c r="Z69" i="3"/>
  <c r="AJ73" i="3"/>
  <c r="AJ82" i="3"/>
  <c r="AJ92" i="3"/>
  <c r="AJ114" i="3"/>
  <c r="AJ118" i="3"/>
  <c r="Y134" i="3"/>
  <c r="AJ134" i="3" s="1"/>
  <c r="Y143" i="3"/>
  <c r="AJ143" i="3" s="1"/>
  <c r="AJ168" i="3"/>
  <c r="Y178" i="3"/>
  <c r="AJ178" i="3" s="1"/>
  <c r="Y191" i="3"/>
  <c r="AJ191" i="3" s="1"/>
  <c r="Z202" i="3"/>
  <c r="Y218" i="3"/>
  <c r="AJ218" i="3" s="1"/>
  <c r="AJ164" i="3"/>
  <c r="AJ202" i="3"/>
  <c r="AJ4" i="3"/>
  <c r="AJ139" i="3"/>
  <c r="Y153" i="3"/>
  <c r="AJ153" i="3" s="1"/>
  <c r="Y158" i="3"/>
  <c r="AJ158" i="3" s="1"/>
  <c r="Z169" i="3"/>
  <c r="AJ61" i="3"/>
  <c r="Y70" i="3"/>
  <c r="AJ70" i="3" s="1"/>
  <c r="Y79" i="3"/>
  <c r="AJ79" i="3" s="1"/>
  <c r="Y98" i="3"/>
  <c r="AJ98" i="3" s="1"/>
  <c r="AJ122" i="3"/>
  <c r="Y165" i="3"/>
  <c r="AJ165" i="3" s="1"/>
  <c r="Y179" i="3"/>
  <c r="AJ179" i="3" s="1"/>
  <c r="AJ208" i="3"/>
  <c r="Z231" i="3"/>
  <c r="Y5" i="3"/>
  <c r="AJ5" i="3" s="1"/>
  <c r="Y10" i="3"/>
  <c r="AJ10" i="3" s="1"/>
  <c r="AJ34" i="3"/>
  <c r="AJ106" i="3"/>
  <c r="Y115" i="3"/>
  <c r="AJ115" i="3" s="1"/>
  <c r="Y119" i="3"/>
  <c r="AJ119" i="3" s="1"/>
  <c r="Y140" i="3"/>
  <c r="AJ140" i="3" s="1"/>
  <c r="Y144" i="3"/>
  <c r="AJ144" i="3" s="1"/>
  <c r="Y187" i="3"/>
  <c r="AJ187" i="3" s="1"/>
  <c r="Y248" i="3"/>
  <c r="AJ248" i="3" s="1"/>
  <c r="AK248" i="3" s="1"/>
  <c r="AO248" i="3" s="1"/>
  <c r="AR248" i="3" s="1"/>
  <c r="Z14" i="3"/>
  <c r="Y27" i="3"/>
  <c r="AJ27" i="3" s="1"/>
  <c r="Y31" i="3"/>
  <c r="AJ31" i="3" s="1"/>
  <c r="Y39" i="3"/>
  <c r="AJ39" i="3" s="1"/>
  <c r="AJ43" i="3"/>
  <c r="Y62" i="3"/>
  <c r="AJ62" i="3" s="1"/>
  <c r="Y204" i="3"/>
  <c r="AJ204" i="3" s="1"/>
  <c r="Z18" i="3"/>
  <c r="Y35" i="3"/>
  <c r="AJ35" i="3" s="1"/>
  <c r="Y80" i="3"/>
  <c r="AJ80" i="3" s="1"/>
  <c r="Y84" i="3"/>
  <c r="AJ84" i="3" s="1"/>
  <c r="Z94" i="3"/>
  <c r="Y107" i="3"/>
  <c r="AJ107" i="3" s="1"/>
  <c r="Y136" i="3"/>
  <c r="AJ136" i="3" s="1"/>
  <c r="Y154" i="3"/>
  <c r="AJ154" i="3" s="1"/>
  <c r="Y162" i="3"/>
  <c r="AJ162" i="3" s="1"/>
  <c r="Y166" i="3"/>
  <c r="AJ166" i="3" s="1"/>
  <c r="Y184" i="3"/>
  <c r="AJ184" i="3" s="1"/>
  <c r="Y232" i="3"/>
  <c r="AJ232" i="3" s="1"/>
  <c r="Z6" i="3"/>
  <c r="AJ14" i="3"/>
  <c r="AJ18" i="3"/>
  <c r="Y44" i="3"/>
  <c r="AJ44" i="3" s="1"/>
  <c r="Y111" i="3"/>
  <c r="AJ111" i="3" s="1"/>
  <c r="Z171" i="3"/>
  <c r="Y193" i="3"/>
  <c r="AJ193" i="3" s="1"/>
  <c r="AJ220" i="3"/>
  <c r="Y237" i="3"/>
  <c r="AJ237" i="3" s="1"/>
  <c r="AJ24" i="3"/>
  <c r="AJ116" i="3"/>
  <c r="AJ171" i="3"/>
  <c r="AJ15" i="3"/>
  <c r="Y19" i="3"/>
  <c r="AJ19" i="3" s="1"/>
  <c r="Y155" i="3"/>
  <c r="AJ155" i="3" s="1"/>
  <c r="Z221" i="3"/>
  <c r="Y7" i="3"/>
  <c r="AJ7" i="3" s="1"/>
  <c r="AJ50" i="3"/>
  <c r="Y226" i="3"/>
  <c r="AJ226" i="3" s="1"/>
  <c r="Y146" i="3"/>
  <c r="AJ146" i="3" s="1"/>
  <c r="Z200" i="3"/>
  <c r="AJ36" i="3"/>
  <c r="AJ142" i="3"/>
  <c r="AJ189" i="3"/>
  <c r="Y41" i="3"/>
  <c r="AJ41" i="3" s="1"/>
  <c r="AJ91" i="3"/>
  <c r="AJ104" i="3"/>
  <c r="AJ151" i="3"/>
  <c r="AJ206" i="3"/>
  <c r="AJ127" i="3"/>
  <c r="AJ230" i="3"/>
  <c r="AB248" i="3"/>
  <c r="AR9" i="4"/>
  <c r="J247" i="6"/>
  <c r="AJ72" i="3"/>
  <c r="AJ169" i="3"/>
  <c r="AJ192" i="3"/>
  <c r="AJ120" i="3"/>
  <c r="AJ6" i="3"/>
  <c r="AJ9" i="3"/>
  <c r="AJ55" i="3"/>
  <c r="AJ196" i="3"/>
  <c r="AJ200" i="3"/>
  <c r="Y87" i="3"/>
  <c r="AJ87" i="3" s="1"/>
  <c r="Y243" i="3"/>
  <c r="AJ243" i="3" s="1"/>
  <c r="Z15" i="3"/>
  <c r="Z24" i="3"/>
  <c r="Z55" i="3"/>
  <c r="Y57" i="3"/>
  <c r="AJ57" i="3" s="1"/>
  <c r="Z72" i="3"/>
  <c r="Y89" i="3"/>
  <c r="AJ89" i="3" s="1"/>
  <c r="Z106" i="3"/>
  <c r="Z125" i="3"/>
  <c r="Z127" i="3"/>
  <c r="Z129" i="3"/>
  <c r="Y131" i="3"/>
  <c r="AJ131" i="3" s="1"/>
  <c r="Y133" i="3"/>
  <c r="AJ133" i="3" s="1"/>
  <c r="Y135" i="3"/>
  <c r="AJ135" i="3" s="1"/>
  <c r="Y137" i="3"/>
  <c r="AJ137" i="3" s="1"/>
  <c r="Z168" i="3"/>
  <c r="Y170" i="3"/>
  <c r="AJ170" i="3" s="1"/>
  <c r="Y172" i="3"/>
  <c r="AJ172" i="3" s="1"/>
  <c r="Y197" i="3"/>
  <c r="AJ197" i="3" s="1"/>
  <c r="Y199" i="3"/>
  <c r="AJ199" i="3" s="1"/>
  <c r="Y201" i="3"/>
  <c r="AJ201" i="3" s="1"/>
  <c r="Y203" i="3"/>
  <c r="AJ203" i="3" s="1"/>
  <c r="Y205" i="3"/>
  <c r="AJ205" i="3" s="1"/>
  <c r="Y207" i="3"/>
  <c r="AJ207" i="3" s="1"/>
  <c r="Y209" i="3"/>
  <c r="AJ209" i="3" s="1"/>
  <c r="Y228" i="3"/>
  <c r="AJ228" i="3" s="1"/>
  <c r="Y247" i="3"/>
  <c r="AJ247" i="3" s="1"/>
  <c r="Y32" i="3"/>
  <c r="AJ32" i="3" s="1"/>
  <c r="Y76" i="3"/>
  <c r="AJ76" i="3" s="1"/>
  <c r="Y93" i="3"/>
  <c r="AJ93" i="3" s="1"/>
  <c r="Y95" i="3"/>
  <c r="AJ95" i="3" s="1"/>
  <c r="Y110" i="3"/>
  <c r="AJ110" i="3" s="1"/>
  <c r="Y147" i="3"/>
  <c r="AJ147" i="3" s="1"/>
  <c r="Y174" i="3"/>
  <c r="AJ174" i="3" s="1"/>
  <c r="Y234" i="3"/>
  <c r="AJ234" i="3" s="1"/>
  <c r="Y236" i="3"/>
  <c r="AJ236" i="3" s="1"/>
  <c r="Y238" i="3"/>
  <c r="AJ238" i="3" s="1"/>
  <c r="Y213" i="3"/>
  <c r="AJ213" i="3" s="1"/>
  <c r="Y215" i="3"/>
  <c r="AJ215" i="3" s="1"/>
  <c r="Y217" i="3"/>
  <c r="AJ217" i="3" s="1"/>
  <c r="Y219" i="3"/>
  <c r="AJ219" i="3" s="1"/>
  <c r="Y48" i="3"/>
  <c r="AJ48" i="3" s="1"/>
  <c r="Y99" i="3"/>
  <c r="AJ99" i="3" s="1"/>
  <c r="Y157" i="3"/>
  <c r="AJ157" i="3" s="1"/>
  <c r="Y188" i="3"/>
  <c r="AJ188" i="3" s="1"/>
  <c r="Y190" i="3"/>
  <c r="AJ190" i="3" s="1"/>
  <c r="Y225" i="3"/>
  <c r="AJ225" i="3" s="1"/>
  <c r="Y23" i="3"/>
  <c r="AJ23" i="3" s="1"/>
  <c r="Y54" i="3"/>
  <c r="AJ54" i="3" s="1"/>
  <c r="Y124" i="3"/>
  <c r="AJ124" i="3" s="1"/>
  <c r="Y128" i="3"/>
  <c r="AJ128" i="3" s="1"/>
  <c r="Y130" i="3"/>
  <c r="AJ130" i="3" s="1"/>
  <c r="Y227" i="3"/>
  <c r="AJ227" i="3" s="1"/>
  <c r="Y148" i="3"/>
  <c r="AJ148" i="3" s="1"/>
  <c r="Y175" i="3"/>
  <c r="AJ175" i="3" s="1"/>
  <c r="Y239" i="3"/>
  <c r="AJ239" i="3" s="1"/>
  <c r="Y13" i="3"/>
  <c r="AJ13" i="3" s="1"/>
  <c r="Y20" i="3"/>
  <c r="AJ20" i="3" s="1"/>
  <c r="Y49" i="3"/>
  <c r="AJ49" i="3" s="1"/>
  <c r="Y81" i="3"/>
  <c r="AJ81" i="3" s="1"/>
  <c r="AK2" i="4" l="1"/>
  <c r="K6" i="6" l="1"/>
  <c r="AQ87" i="4" s="1"/>
  <c r="K7" i="6"/>
  <c r="AQ191" i="4" s="1"/>
  <c r="K8" i="6"/>
  <c r="AQ247" i="4" s="1"/>
  <c r="K9" i="6"/>
  <c r="AQ213" i="4" s="1"/>
  <c r="K10" i="6"/>
  <c r="AQ122" i="4" s="1"/>
  <c r="K11" i="6"/>
  <c r="AQ85" i="4" s="1"/>
  <c r="K12" i="6"/>
  <c r="AQ114" i="4" s="1"/>
  <c r="K13" i="6"/>
  <c r="AQ133" i="4" s="1"/>
  <c r="K14" i="6"/>
  <c r="AQ99" i="4" s="1"/>
  <c r="K15" i="6"/>
  <c r="AQ244" i="4" s="1"/>
  <c r="K16" i="6"/>
  <c r="AQ116" i="4" s="1"/>
  <c r="K17" i="6"/>
  <c r="AQ161" i="4" s="1"/>
  <c r="K18" i="6"/>
  <c r="AQ135" i="4" s="1"/>
  <c r="K19" i="6"/>
  <c r="AQ83" i="4" s="1"/>
  <c r="K20" i="6"/>
  <c r="AQ82" i="4" s="1"/>
  <c r="K21" i="6"/>
  <c r="AQ155" i="4" s="1"/>
  <c r="K22" i="6"/>
  <c r="AQ214" i="4" s="1"/>
  <c r="K23" i="6"/>
  <c r="AQ147" i="4" s="1"/>
  <c r="K24" i="6"/>
  <c r="AQ226" i="4" s="1"/>
  <c r="K25" i="6"/>
  <c r="AQ197" i="4" s="1"/>
  <c r="K26" i="6"/>
  <c r="AQ126" i="4" s="1"/>
  <c r="K27" i="6"/>
  <c r="AQ39" i="4" s="1"/>
  <c r="K28" i="6"/>
  <c r="AQ26" i="4" s="1"/>
  <c r="K29" i="6"/>
  <c r="AQ177" i="4" s="1"/>
  <c r="K30" i="6"/>
  <c r="AQ43" i="4" s="1"/>
  <c r="K31" i="6"/>
  <c r="AQ233" i="4" s="1"/>
  <c r="K32" i="6"/>
  <c r="AQ221" i="4" s="1"/>
  <c r="K33" i="6"/>
  <c r="AQ189" i="4" s="1"/>
  <c r="K34" i="6"/>
  <c r="AQ113" i="4" s="1"/>
  <c r="K35" i="6"/>
  <c r="AQ140" i="4" s="1"/>
  <c r="K36" i="6"/>
  <c r="AQ182" i="4" s="1"/>
  <c r="K37" i="6"/>
  <c r="AQ65" i="4" s="1"/>
  <c r="K38" i="6"/>
  <c r="AQ142" i="4" s="1"/>
  <c r="K39" i="6"/>
  <c r="AQ125" i="4" s="1"/>
  <c r="K40" i="6"/>
  <c r="AQ170" i="4" s="1"/>
  <c r="K41" i="6"/>
  <c r="AQ68" i="4" s="1"/>
  <c r="K42" i="6"/>
  <c r="AQ224" i="4" s="1"/>
  <c r="K43" i="6"/>
  <c r="AQ208" i="4" s="1"/>
  <c r="K45" i="6"/>
  <c r="K46" i="6"/>
  <c r="AQ157" i="4" s="1"/>
  <c r="K47" i="6"/>
  <c r="AQ63" i="4" s="1"/>
  <c r="K48" i="6"/>
  <c r="AQ203" i="4" s="1"/>
  <c r="K49" i="6"/>
  <c r="AQ169" i="4" s="1"/>
  <c r="K50" i="6"/>
  <c r="AQ167" i="4" s="1"/>
  <c r="K51" i="6"/>
  <c r="AQ10" i="4" s="1"/>
  <c r="K52" i="6"/>
  <c r="AQ73" i="4" s="1"/>
  <c r="K53" i="6"/>
  <c r="AQ77" i="4" s="1"/>
  <c r="K54" i="6"/>
  <c r="AQ235" i="4" s="1"/>
  <c r="K55" i="6"/>
  <c r="AQ145" i="4" s="1"/>
  <c r="K56" i="6"/>
  <c r="AQ66" i="4" s="1"/>
  <c r="K57" i="6"/>
  <c r="AQ44" i="4" s="1"/>
  <c r="K58" i="6"/>
  <c r="AQ27" i="4" s="1"/>
  <c r="K59" i="6"/>
  <c r="AQ123" i="4" s="1"/>
  <c r="K60" i="6"/>
  <c r="AQ12" i="4" s="1"/>
  <c r="K61" i="6"/>
  <c r="AQ171" i="4" s="1"/>
  <c r="K62" i="6"/>
  <c r="AQ71" i="4" s="1"/>
  <c r="K63" i="6"/>
  <c r="AQ218" i="4" s="1"/>
  <c r="K64" i="6"/>
  <c r="AQ196" i="4" s="1"/>
  <c r="K65" i="6"/>
  <c r="AQ148" i="4" s="1"/>
  <c r="K66" i="6"/>
  <c r="AQ112" i="4" s="1"/>
  <c r="K67" i="6"/>
  <c r="AQ211" i="4" s="1"/>
  <c r="K68" i="6"/>
  <c r="AQ79" i="4" s="1"/>
  <c r="K69" i="6"/>
  <c r="AQ190" i="4" s="1"/>
  <c r="K70" i="6"/>
  <c r="AQ199" i="4" s="1"/>
  <c r="K71" i="6"/>
  <c r="AQ239" i="4" s="1"/>
  <c r="K72" i="6"/>
  <c r="AQ195" i="4" s="1"/>
  <c r="K73" i="6"/>
  <c r="AQ132" i="4" s="1"/>
  <c r="K74" i="6"/>
  <c r="AQ48" i="4" s="1"/>
  <c r="K75" i="6"/>
  <c r="AQ67" i="4" s="1"/>
  <c r="K76" i="6"/>
  <c r="AQ173" i="4" s="1"/>
  <c r="K77" i="6"/>
  <c r="AQ128" i="4" s="1"/>
  <c r="K78" i="6"/>
  <c r="AQ56" i="4" s="1"/>
  <c r="K79" i="6"/>
  <c r="AQ20" i="4" s="1"/>
  <c r="K80" i="6"/>
  <c r="AQ91" i="4" s="1"/>
  <c r="K81" i="6"/>
  <c r="AQ75" i="4" s="1"/>
  <c r="K82" i="6"/>
  <c r="AQ62" i="4" s="1"/>
  <c r="K83" i="6"/>
  <c r="AQ144" i="4" s="1"/>
  <c r="K84" i="6"/>
  <c r="AQ241" i="4" s="1"/>
  <c r="K85" i="6"/>
  <c r="AQ50" i="4" s="1"/>
  <c r="K86" i="6"/>
  <c r="AQ216" i="4" s="1"/>
  <c r="K87" i="6"/>
  <c r="AQ124" i="4" s="1"/>
  <c r="K88" i="6"/>
  <c r="AQ33" i="4" s="1"/>
  <c r="K89" i="6"/>
  <c r="AQ58" i="4" s="1"/>
  <c r="K90" i="6"/>
  <c r="AQ60" i="4" s="1"/>
  <c r="K91" i="6"/>
  <c r="AQ206" i="4" s="1"/>
  <c r="K92" i="6"/>
  <c r="AQ154" i="4" s="1"/>
  <c r="K93" i="6"/>
  <c r="AQ228" i="4" s="1"/>
  <c r="K94" i="6"/>
  <c r="AQ98" i="4" s="1"/>
  <c r="K95" i="6"/>
  <c r="AQ89" i="4" s="1"/>
  <c r="K96" i="6"/>
  <c r="AQ81" i="4" s="1"/>
  <c r="K97" i="6"/>
  <c r="AQ49" i="4" s="1"/>
  <c r="K98" i="6"/>
  <c r="AQ16" i="4" s="1"/>
  <c r="K99" i="6"/>
  <c r="AQ138" i="4" s="1"/>
  <c r="K100" i="6"/>
  <c r="AQ159" i="4" s="1"/>
  <c r="K101" i="6"/>
  <c r="AQ220" i="4" s="1"/>
  <c r="K102" i="6"/>
  <c r="AQ181" i="4" s="1"/>
  <c r="K103" i="6"/>
  <c r="AQ88" i="4" s="1"/>
  <c r="K104" i="6"/>
  <c r="AQ165" i="4" s="1"/>
  <c r="K105" i="6"/>
  <c r="AQ141" i="4" s="1"/>
  <c r="K106" i="6"/>
  <c r="AQ163" i="4" s="1"/>
  <c r="K107" i="6"/>
  <c r="AQ11" i="4" s="1"/>
  <c r="K108" i="6"/>
  <c r="AQ204" i="4" s="1"/>
  <c r="K109" i="6"/>
  <c r="AQ151" i="4" s="1"/>
  <c r="K110" i="6"/>
  <c r="AQ74" i="4" s="1"/>
  <c r="K111" i="6"/>
  <c r="AQ95" i="4" s="1"/>
  <c r="K112" i="6"/>
  <c r="AQ193" i="4" s="1"/>
  <c r="K113" i="6"/>
  <c r="AQ139" i="4" s="1"/>
  <c r="K114" i="6"/>
  <c r="AQ78" i="4" s="1"/>
  <c r="K115" i="6"/>
  <c r="AQ162" i="4" s="1"/>
  <c r="K116" i="6"/>
  <c r="AQ184" i="4" s="1"/>
  <c r="K117" i="6"/>
  <c r="AQ150" i="4" s="1"/>
  <c r="K118" i="6"/>
  <c r="AQ222" i="4" s="1"/>
  <c r="K119" i="6"/>
  <c r="AQ45" i="4" s="1"/>
  <c r="K120" i="6"/>
  <c r="AQ97" i="4" s="1"/>
  <c r="K121" i="6"/>
  <c r="AQ246" i="4" s="1"/>
  <c r="K122" i="6"/>
  <c r="AQ21" i="4" s="1"/>
  <c r="K123" i="6"/>
  <c r="AQ117" i="4" s="1"/>
  <c r="K124" i="6"/>
  <c r="AQ108" i="4" s="1"/>
  <c r="K125" i="6"/>
  <c r="AQ53" i="4" s="1"/>
  <c r="K126" i="6"/>
  <c r="AQ18" i="4" s="1"/>
  <c r="K127" i="6"/>
  <c r="AQ209" i="4" s="1"/>
  <c r="K128" i="6"/>
  <c r="AQ90" i="4" s="1"/>
  <c r="K129" i="6"/>
  <c r="AQ121" i="4" s="1"/>
  <c r="K130" i="6"/>
  <c r="AQ236" i="4" s="1"/>
  <c r="K131" i="6"/>
  <c r="AQ172" i="4" s="1"/>
  <c r="K132" i="6"/>
  <c r="AQ207" i="4" s="1"/>
  <c r="K133" i="6"/>
  <c r="AQ158" i="4" s="1"/>
  <c r="K134" i="6"/>
  <c r="AQ80" i="4" s="1"/>
  <c r="K135" i="6"/>
  <c r="AQ166" i="4" s="1"/>
  <c r="K136" i="6"/>
  <c r="AQ179" i="4" s="1"/>
  <c r="K137" i="6"/>
  <c r="AQ160" i="4" s="1"/>
  <c r="K138" i="6"/>
  <c r="AQ185" i="4" s="1"/>
  <c r="K139" i="6"/>
  <c r="AQ146" i="4" s="1"/>
  <c r="K140" i="6"/>
  <c r="AQ23" i="4" s="1"/>
  <c r="K141" i="6"/>
  <c r="AQ229" i="4" s="1"/>
  <c r="K142" i="6"/>
  <c r="AQ180" i="4" s="1"/>
  <c r="K143" i="6"/>
  <c r="AQ106" i="4" s="1"/>
  <c r="K144" i="6"/>
  <c r="AQ96" i="4" s="1"/>
  <c r="K145" i="6"/>
  <c r="AQ47" i="4" s="1"/>
  <c r="K146" i="6"/>
  <c r="AQ37" i="4" s="1"/>
  <c r="K147" i="6"/>
  <c r="AQ210" i="4" s="1"/>
  <c r="K148" i="6"/>
  <c r="AQ225" i="4" s="1"/>
  <c r="K149" i="6"/>
  <c r="AQ215" i="4" s="1"/>
  <c r="K150" i="6"/>
  <c r="AQ41" i="4" s="1"/>
  <c r="K151" i="6"/>
  <c r="AQ174" i="4" s="1"/>
  <c r="K152" i="6"/>
  <c r="AQ175" i="4" s="1"/>
  <c r="K153" i="6"/>
  <c r="AQ194" i="4" s="1"/>
  <c r="K154" i="6"/>
  <c r="AQ200" i="4" s="1"/>
  <c r="K155" i="6"/>
  <c r="AQ134" i="4" s="1"/>
  <c r="K156" i="6"/>
  <c r="AQ103" i="4" s="1"/>
  <c r="K157" i="6"/>
  <c r="AQ129" i="4" s="1"/>
  <c r="K158" i="6"/>
  <c r="AQ13" i="4" s="1"/>
  <c r="K159" i="6"/>
  <c r="AQ227" i="4" s="1"/>
  <c r="K160" i="6"/>
  <c r="AQ55" i="4" s="1"/>
  <c r="K161" i="6"/>
  <c r="AQ8" i="4" s="1"/>
  <c r="K162" i="6"/>
  <c r="AQ192" i="4" s="1"/>
  <c r="K163" i="6"/>
  <c r="AQ17" i="4" s="1"/>
  <c r="K164" i="6"/>
  <c r="AQ201" i="4" s="1"/>
  <c r="K165" i="6"/>
  <c r="AQ59" i="4" s="1"/>
  <c r="K166" i="6"/>
  <c r="AQ115" i="4" s="1"/>
  <c r="K167" i="6"/>
  <c r="AQ127" i="4" s="1"/>
  <c r="K168" i="6"/>
  <c r="AQ42" i="4" s="1"/>
  <c r="K169" i="6"/>
  <c r="AQ93" i="4" s="1"/>
  <c r="K170" i="6"/>
  <c r="AQ6" i="4" s="1"/>
  <c r="K171" i="6"/>
  <c r="AQ231" i="4" s="1"/>
  <c r="K172" i="6"/>
  <c r="AQ243" i="4" s="1"/>
  <c r="K173" i="6"/>
  <c r="AQ149" i="4" s="1"/>
  <c r="K174" i="6"/>
  <c r="AQ36" i="4" s="1"/>
  <c r="K175" i="6"/>
  <c r="AQ183" i="4" s="1"/>
  <c r="K176" i="6"/>
  <c r="AQ14" i="4" s="1"/>
  <c r="K177" i="6"/>
  <c r="AQ46" i="4" s="1"/>
  <c r="K178" i="6"/>
  <c r="AQ22" i="4" s="1"/>
  <c r="K179" i="6"/>
  <c r="AQ223" i="4" s="1"/>
  <c r="K180" i="6"/>
  <c r="AQ119" i="4" s="1"/>
  <c r="K181" i="6"/>
  <c r="AQ212" i="4" s="1"/>
  <c r="K182" i="6"/>
  <c r="AQ102" i="4" s="1"/>
  <c r="K183" i="6"/>
  <c r="AQ245" i="4" s="1"/>
  <c r="K184" i="6"/>
  <c r="AQ156" i="4" s="1"/>
  <c r="K185" i="6"/>
  <c r="AQ7" i="4" s="1"/>
  <c r="K186" i="6"/>
  <c r="AQ19" i="4" s="1"/>
  <c r="K187" i="6"/>
  <c r="AQ30" i="4" s="1"/>
  <c r="K188" i="6"/>
  <c r="AQ54" i="4" s="1"/>
  <c r="K189" i="6"/>
  <c r="AQ72" i="4" s="1"/>
  <c r="K190" i="6"/>
  <c r="AQ234" i="4" s="1"/>
  <c r="K191" i="6"/>
  <c r="AQ230" i="4" s="1"/>
  <c r="K192" i="6"/>
  <c r="AQ84" i="4" s="1"/>
  <c r="K193" i="6"/>
  <c r="AQ38" i="4" s="1"/>
  <c r="K194" i="6"/>
  <c r="AQ52" i="4" s="1"/>
  <c r="K195" i="6"/>
  <c r="AQ168" i="4" s="1"/>
  <c r="K196" i="6"/>
  <c r="AQ219" i="4" s="1"/>
  <c r="K197" i="6"/>
  <c r="AQ187" i="4" s="1"/>
  <c r="K198" i="6"/>
  <c r="AQ34" i="4" s="1"/>
  <c r="K199" i="6"/>
  <c r="AQ64" i="4" s="1"/>
  <c r="K200" i="6"/>
  <c r="AQ40" i="4" s="1"/>
  <c r="K201" i="6"/>
  <c r="AQ130" i="4" s="1"/>
  <c r="K202" i="6"/>
  <c r="AQ143" i="4" s="1"/>
  <c r="K203" i="6"/>
  <c r="AQ28" i="4" s="1"/>
  <c r="K204" i="6"/>
  <c r="AQ70" i="4" s="1"/>
  <c r="K205" i="6"/>
  <c r="AQ69" i="4" s="1"/>
  <c r="K206" i="6"/>
  <c r="AQ240" i="4" s="1"/>
  <c r="K207" i="6"/>
  <c r="AQ176" i="4" s="1"/>
  <c r="K208" i="6"/>
  <c r="AQ202" i="4" s="1"/>
  <c r="K209" i="6"/>
  <c r="AQ92" i="4" s="1"/>
  <c r="K210" i="6"/>
  <c r="AQ61" i="4" s="1"/>
  <c r="K211" i="6"/>
  <c r="AQ104" i="4" s="1"/>
  <c r="K212" i="6"/>
  <c r="AQ217" i="4" s="1"/>
  <c r="K213" i="6"/>
  <c r="AQ31" i="4" s="1"/>
  <c r="K214" i="6"/>
  <c r="AQ15" i="4" s="1"/>
  <c r="K215" i="6"/>
  <c r="AQ35" i="4" s="1"/>
  <c r="K216" i="6"/>
  <c r="AQ51" i="4" s="1"/>
  <c r="K217" i="6"/>
  <c r="AQ86" i="4" s="1"/>
  <c r="K218" i="6"/>
  <c r="AQ105" i="4" s="1"/>
  <c r="K219" i="6"/>
  <c r="AQ101" i="4" s="1"/>
  <c r="K220" i="6"/>
  <c r="AQ188" i="4" s="1"/>
  <c r="K221" i="6"/>
  <c r="AQ178" i="4" s="1"/>
  <c r="K222" i="6"/>
  <c r="AQ186" i="4" s="1"/>
  <c r="K223" i="6"/>
  <c r="AQ76" i="4" s="1"/>
  <c r="K224" i="6"/>
  <c r="AQ111" i="4" s="1"/>
  <c r="K225" i="6"/>
  <c r="AQ5" i="4" s="1"/>
  <c r="K226" i="6"/>
  <c r="AQ152" i="4" s="1"/>
  <c r="K227" i="6"/>
  <c r="AQ232" i="4" s="1"/>
  <c r="K228" i="6"/>
  <c r="AQ29" i="4" s="1"/>
  <c r="K229" i="6"/>
  <c r="AQ32" i="4" s="1"/>
  <c r="K230" i="6"/>
  <c r="AQ198" i="4" s="1"/>
  <c r="K231" i="6"/>
  <c r="AQ131" i="4" s="1"/>
  <c r="K232" i="6"/>
  <c r="AQ110" i="4" s="1"/>
  <c r="K233" i="6"/>
  <c r="AQ107" i="4" s="1"/>
  <c r="K234" i="6"/>
  <c r="AQ242" i="4" s="1"/>
  <c r="K235" i="6"/>
  <c r="AQ153" i="4" s="1"/>
  <c r="K236" i="6"/>
  <c r="AQ57" i="4" s="1"/>
  <c r="K237" i="6"/>
  <c r="AQ25" i="4" s="1"/>
  <c r="K238" i="6"/>
  <c r="AQ109" i="4" s="1"/>
  <c r="K239" i="6"/>
  <c r="AQ118" i="4" s="1"/>
  <c r="K240" i="6"/>
  <c r="AQ205" i="4" s="1"/>
  <c r="K241" i="6"/>
  <c r="AQ94" i="4" s="1"/>
  <c r="K242" i="6"/>
  <c r="AQ100" i="4" s="1"/>
  <c r="K243" i="6"/>
  <c r="AQ120" i="4" s="1"/>
  <c r="K244" i="6"/>
  <c r="AQ24" i="4" s="1"/>
  <c r="K245" i="6"/>
  <c r="AQ164" i="4" s="1"/>
  <c r="K5" i="6"/>
  <c r="AQ136" i="4" s="1"/>
  <c r="N3" i="6"/>
  <c r="M3" i="6"/>
  <c r="J3" i="6"/>
  <c r="I3" i="6"/>
  <c r="H3" i="6"/>
  <c r="G3" i="6"/>
  <c r="AQ237" i="4" l="1"/>
  <c r="AQ238" i="4"/>
  <c r="K246" i="6"/>
  <c r="K3" i="6"/>
  <c r="I3" i="1" l="1"/>
  <c r="J3" i="1"/>
  <c r="K3" i="1"/>
  <c r="M3" i="1"/>
  <c r="N3" i="1"/>
  <c r="O3" i="1"/>
  <c r="H3" i="1"/>
  <c r="J250" i="1" l="1"/>
  <c r="G3" i="1"/>
  <c r="O2" i="1" s="1"/>
  <c r="G249" i="1"/>
  <c r="AL247" i="4"/>
  <c r="AL246" i="4"/>
  <c r="AL245" i="4"/>
  <c r="AL244" i="4"/>
  <c r="AL243" i="4"/>
  <c r="AL242" i="4"/>
  <c r="AL241" i="4"/>
  <c r="AL240" i="4"/>
  <c r="AL239" i="4"/>
  <c r="AL238" i="4"/>
  <c r="AL237" i="4"/>
  <c r="AL236" i="4"/>
  <c r="AL235" i="4"/>
  <c r="AL234" i="4"/>
  <c r="AL233" i="4"/>
  <c r="AL232" i="4"/>
  <c r="AL231" i="4"/>
  <c r="AL230" i="4"/>
  <c r="AL229" i="4"/>
  <c r="AL228" i="4"/>
  <c r="AL227" i="4"/>
  <c r="AL226" i="4"/>
  <c r="AL225" i="4"/>
  <c r="AL224" i="4"/>
  <c r="AL223" i="4"/>
  <c r="AL222" i="4"/>
  <c r="AL221" i="4"/>
  <c r="AL220" i="4"/>
  <c r="AL219" i="4"/>
  <c r="AL218" i="4"/>
  <c r="AL217" i="4"/>
  <c r="AL216" i="4"/>
  <c r="AL215" i="4"/>
  <c r="AL214" i="4"/>
  <c r="AL213" i="4"/>
  <c r="AL212" i="4"/>
  <c r="AL211" i="4"/>
  <c r="AL210" i="4"/>
  <c r="AL209" i="4"/>
  <c r="AL208" i="4"/>
  <c r="AL207" i="4"/>
  <c r="AL206" i="4"/>
  <c r="AL205" i="4"/>
  <c r="AL204" i="4"/>
  <c r="AL203" i="4"/>
  <c r="AL202" i="4"/>
  <c r="AL201" i="4"/>
  <c r="AL200" i="4"/>
  <c r="AL199" i="4"/>
  <c r="AL198" i="4"/>
  <c r="AL197" i="4"/>
  <c r="AL196" i="4"/>
  <c r="AL195" i="4"/>
  <c r="AL194" i="4"/>
  <c r="AL193" i="4"/>
  <c r="AL192" i="4"/>
  <c r="AL191" i="4"/>
  <c r="AL190" i="4"/>
  <c r="AL189" i="4"/>
  <c r="AL188" i="4"/>
  <c r="AL187" i="4"/>
  <c r="AL186" i="4"/>
  <c r="AL185" i="4"/>
  <c r="AL184" i="4"/>
  <c r="AL183" i="4"/>
  <c r="AL182" i="4"/>
  <c r="AL181" i="4"/>
  <c r="AL180" i="4"/>
  <c r="AL179" i="4"/>
  <c r="AL178" i="4"/>
  <c r="AL177" i="4"/>
  <c r="AL176" i="4"/>
  <c r="AL175" i="4"/>
  <c r="AL174" i="4"/>
  <c r="AL173" i="4"/>
  <c r="AL172" i="4"/>
  <c r="AL171" i="4"/>
  <c r="AL170" i="4"/>
  <c r="AL169" i="4"/>
  <c r="AL168" i="4"/>
  <c r="AL167" i="4"/>
  <c r="AL166" i="4"/>
  <c r="AL165" i="4"/>
  <c r="AL164" i="4"/>
  <c r="AL163" i="4"/>
  <c r="AL162" i="4"/>
  <c r="AL161" i="4"/>
  <c r="AL160" i="4"/>
  <c r="AL159" i="4"/>
  <c r="AL158" i="4"/>
  <c r="AL157" i="4"/>
  <c r="AL156" i="4"/>
  <c r="AL155" i="4"/>
  <c r="AL154" i="4"/>
  <c r="AL153" i="4"/>
  <c r="AL152" i="4"/>
  <c r="AL151" i="4"/>
  <c r="AL150" i="4"/>
  <c r="AL149" i="4"/>
  <c r="AL148" i="4"/>
  <c r="AL147" i="4"/>
  <c r="AL146" i="4"/>
  <c r="AL145" i="4"/>
  <c r="AL144" i="4"/>
  <c r="AL143" i="4"/>
  <c r="AL142" i="4"/>
  <c r="AL141" i="4"/>
  <c r="AL140" i="4"/>
  <c r="AL139" i="4"/>
  <c r="AL138" i="4"/>
  <c r="AL137" i="4"/>
  <c r="AL136" i="4"/>
  <c r="AL135" i="4"/>
  <c r="AL134" i="4"/>
  <c r="AL133" i="4"/>
  <c r="AL132" i="4"/>
  <c r="AL131" i="4"/>
  <c r="AL130" i="4"/>
  <c r="AL129" i="4"/>
  <c r="AL128" i="4"/>
  <c r="AL127" i="4"/>
  <c r="AL126" i="4"/>
  <c r="AL125" i="4"/>
  <c r="AL124" i="4"/>
  <c r="AL123" i="4"/>
  <c r="AL122" i="4"/>
  <c r="AL121" i="4"/>
  <c r="AL120" i="4"/>
  <c r="AL119" i="4"/>
  <c r="AL118" i="4"/>
  <c r="AL117" i="4"/>
  <c r="AL116" i="4"/>
  <c r="AL115" i="4"/>
  <c r="AL114" i="4"/>
  <c r="AL113" i="4"/>
  <c r="AL112" i="4"/>
  <c r="AL111" i="4"/>
  <c r="AL110" i="4"/>
  <c r="AL109" i="4"/>
  <c r="AL108" i="4"/>
  <c r="AL107" i="4"/>
  <c r="AL106" i="4"/>
  <c r="AL105" i="4"/>
  <c r="AL104" i="4"/>
  <c r="AL103" i="4"/>
  <c r="AL102" i="4"/>
  <c r="AL101" i="4"/>
  <c r="AL100" i="4"/>
  <c r="AL99" i="4"/>
  <c r="AL98" i="4"/>
  <c r="AL97" i="4"/>
  <c r="AL96" i="4"/>
  <c r="AL95" i="4"/>
  <c r="AL94" i="4"/>
  <c r="AL93" i="4"/>
  <c r="AL92" i="4"/>
  <c r="AL91" i="4"/>
  <c r="AL90" i="4"/>
  <c r="AL89" i="4"/>
  <c r="AL88" i="4"/>
  <c r="AL87" i="4"/>
  <c r="AL86" i="4"/>
  <c r="AL8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AL18" i="4"/>
  <c r="AL17" i="4"/>
  <c r="AL16" i="4"/>
  <c r="AL15" i="4"/>
  <c r="AL14" i="4"/>
  <c r="AL13" i="4"/>
  <c r="AL12" i="4"/>
  <c r="AL11" i="4"/>
  <c r="AL10" i="4"/>
  <c r="AL8" i="4"/>
  <c r="AL7" i="4"/>
  <c r="AL6" i="4"/>
  <c r="AL5" i="4"/>
  <c r="AR5" i="4" s="1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AP59" i="4" l="1"/>
  <c r="AR59" i="4"/>
  <c r="AP12" i="4"/>
  <c r="AR12" i="4"/>
  <c r="AP28" i="4"/>
  <c r="AR28" i="4"/>
  <c r="AP44" i="4"/>
  <c r="AR44" i="4"/>
  <c r="AP60" i="4"/>
  <c r="AR60" i="4"/>
  <c r="AP76" i="4"/>
  <c r="AR76" i="4"/>
  <c r="AP92" i="4"/>
  <c r="AR92" i="4"/>
  <c r="AP108" i="4"/>
  <c r="AR108" i="4"/>
  <c r="AP124" i="4"/>
  <c r="AR124" i="4"/>
  <c r="AP140" i="4"/>
  <c r="AR140" i="4"/>
  <c r="AP156" i="4"/>
  <c r="AR156" i="4"/>
  <c r="AP172" i="4"/>
  <c r="AR172" i="4"/>
  <c r="AP188" i="4"/>
  <c r="AR188" i="4"/>
  <c r="AP204" i="4"/>
  <c r="AR204" i="4"/>
  <c r="AP220" i="4"/>
  <c r="AR220" i="4"/>
  <c r="AP236" i="4"/>
  <c r="AR236" i="4"/>
  <c r="AP75" i="4"/>
  <c r="AR75" i="4"/>
  <c r="AP91" i="4"/>
  <c r="AR91" i="4"/>
  <c r="AP107" i="4"/>
  <c r="AR107" i="4"/>
  <c r="AP219" i="4"/>
  <c r="AR219" i="4"/>
  <c r="AP13" i="4"/>
  <c r="AR13" i="4"/>
  <c r="AP29" i="4"/>
  <c r="AR29" i="4"/>
  <c r="AP45" i="4"/>
  <c r="AR45" i="4"/>
  <c r="AP61" i="4"/>
  <c r="AR61" i="4"/>
  <c r="AP77" i="4"/>
  <c r="AR77" i="4"/>
  <c r="AP93" i="4"/>
  <c r="AR93" i="4"/>
  <c r="AP109" i="4"/>
  <c r="AR109" i="4"/>
  <c r="AP125" i="4"/>
  <c r="AR125" i="4"/>
  <c r="AP141" i="4"/>
  <c r="AR141" i="4"/>
  <c r="AP157" i="4"/>
  <c r="AR157" i="4"/>
  <c r="AP173" i="4"/>
  <c r="AR173" i="4"/>
  <c r="AP189" i="4"/>
  <c r="AR189" i="4"/>
  <c r="AP205" i="4"/>
  <c r="AR205" i="4"/>
  <c r="AP221" i="4"/>
  <c r="AR221" i="4"/>
  <c r="AP237" i="4"/>
  <c r="AR237" i="4"/>
  <c r="AP43" i="4"/>
  <c r="AR43" i="4"/>
  <c r="AP14" i="4"/>
  <c r="AR14" i="4"/>
  <c r="AP30" i="4"/>
  <c r="AR30" i="4"/>
  <c r="AP46" i="4"/>
  <c r="AR46" i="4"/>
  <c r="AP62" i="4"/>
  <c r="AR62" i="4"/>
  <c r="AP78" i="4"/>
  <c r="AR78" i="4"/>
  <c r="AP94" i="4"/>
  <c r="AR94" i="4"/>
  <c r="AP110" i="4"/>
  <c r="AR110" i="4"/>
  <c r="AP126" i="4"/>
  <c r="AR126" i="4"/>
  <c r="AP142" i="4"/>
  <c r="AR142" i="4"/>
  <c r="AP158" i="4"/>
  <c r="AR158" i="4"/>
  <c r="AP174" i="4"/>
  <c r="AR174" i="4"/>
  <c r="AP190" i="4"/>
  <c r="AR190" i="4"/>
  <c r="AP206" i="4"/>
  <c r="AR206" i="4"/>
  <c r="AP222" i="4"/>
  <c r="AR222" i="4"/>
  <c r="AP238" i="4"/>
  <c r="AR238" i="4"/>
  <c r="AP235" i="4"/>
  <c r="AR235" i="4"/>
  <c r="AP15" i="4"/>
  <c r="AR15" i="4"/>
  <c r="AP31" i="4"/>
  <c r="AR31" i="4"/>
  <c r="AP47" i="4"/>
  <c r="AR47" i="4"/>
  <c r="AP63" i="4"/>
  <c r="AR63" i="4"/>
  <c r="AP79" i="4"/>
  <c r="AR79" i="4"/>
  <c r="AP95" i="4"/>
  <c r="AR95" i="4"/>
  <c r="AP111" i="4"/>
  <c r="AR111" i="4"/>
  <c r="AP127" i="4"/>
  <c r="AR127" i="4"/>
  <c r="AP143" i="4"/>
  <c r="AR143" i="4"/>
  <c r="AP159" i="4"/>
  <c r="AR159" i="4"/>
  <c r="AP175" i="4"/>
  <c r="AR175" i="4"/>
  <c r="AP191" i="4"/>
  <c r="AR191" i="4"/>
  <c r="AP207" i="4"/>
  <c r="AR207" i="4"/>
  <c r="AP223" i="4"/>
  <c r="AR223" i="4"/>
  <c r="AP239" i="4"/>
  <c r="AR239" i="4"/>
  <c r="AP27" i="4"/>
  <c r="AR27" i="4"/>
  <c r="AP16" i="4"/>
  <c r="AR16" i="4"/>
  <c r="AP32" i="4"/>
  <c r="AR32" i="4"/>
  <c r="AP48" i="4"/>
  <c r="AR48" i="4"/>
  <c r="AP64" i="4"/>
  <c r="AR64" i="4"/>
  <c r="AP80" i="4"/>
  <c r="AR80" i="4"/>
  <c r="AP96" i="4"/>
  <c r="AR96" i="4"/>
  <c r="AP112" i="4"/>
  <c r="AR112" i="4"/>
  <c r="AP128" i="4"/>
  <c r="AR128" i="4"/>
  <c r="AP144" i="4"/>
  <c r="AR144" i="4"/>
  <c r="AP160" i="4"/>
  <c r="AR160" i="4"/>
  <c r="AP176" i="4"/>
  <c r="AR176" i="4"/>
  <c r="AP192" i="4"/>
  <c r="AR192" i="4"/>
  <c r="AP208" i="4"/>
  <c r="AR208" i="4"/>
  <c r="AP224" i="4"/>
  <c r="AR224" i="4"/>
  <c r="AP240" i="4"/>
  <c r="AR240" i="4"/>
  <c r="AP187" i="4"/>
  <c r="AR187" i="4"/>
  <c r="AP17" i="4"/>
  <c r="AR17" i="4"/>
  <c r="AP33" i="4"/>
  <c r="AR33" i="4"/>
  <c r="AP49" i="4"/>
  <c r="AR49" i="4"/>
  <c r="AP65" i="4"/>
  <c r="AR65" i="4"/>
  <c r="AP81" i="4"/>
  <c r="AR81" i="4"/>
  <c r="AP97" i="4"/>
  <c r="AR97" i="4"/>
  <c r="AP113" i="4"/>
  <c r="AR113" i="4"/>
  <c r="AP129" i="4"/>
  <c r="AR129" i="4"/>
  <c r="AP145" i="4"/>
  <c r="AR145" i="4"/>
  <c r="AP161" i="4"/>
  <c r="AR161" i="4"/>
  <c r="AP177" i="4"/>
  <c r="AR177" i="4"/>
  <c r="AP193" i="4"/>
  <c r="AR193" i="4"/>
  <c r="AP209" i="4"/>
  <c r="AR209" i="4"/>
  <c r="AP225" i="4"/>
  <c r="AR225" i="4"/>
  <c r="AP241" i="4"/>
  <c r="AR241" i="4"/>
  <c r="AP203" i="4"/>
  <c r="AR203" i="4"/>
  <c r="AP18" i="4"/>
  <c r="AR18" i="4"/>
  <c r="AP34" i="4"/>
  <c r="AR34" i="4"/>
  <c r="AP50" i="4"/>
  <c r="AR50" i="4"/>
  <c r="AP66" i="4"/>
  <c r="AR66" i="4"/>
  <c r="AP82" i="4"/>
  <c r="AR82" i="4"/>
  <c r="AP98" i="4"/>
  <c r="AR98" i="4"/>
  <c r="AP114" i="4"/>
  <c r="AR114" i="4"/>
  <c r="AP130" i="4"/>
  <c r="AR130" i="4"/>
  <c r="AP146" i="4"/>
  <c r="AR146" i="4"/>
  <c r="AP162" i="4"/>
  <c r="AR162" i="4"/>
  <c r="AP178" i="4"/>
  <c r="AR178" i="4"/>
  <c r="AP194" i="4"/>
  <c r="AR194" i="4"/>
  <c r="AP210" i="4"/>
  <c r="AR210" i="4"/>
  <c r="AP226" i="4"/>
  <c r="AR226" i="4"/>
  <c r="AP242" i="4"/>
  <c r="AR242" i="4"/>
  <c r="AP19" i="4"/>
  <c r="AR19" i="4"/>
  <c r="AP35" i="4"/>
  <c r="AR35" i="4"/>
  <c r="AP51" i="4"/>
  <c r="AR51" i="4"/>
  <c r="AP67" i="4"/>
  <c r="AR67" i="4"/>
  <c r="AP83" i="4"/>
  <c r="AR83" i="4"/>
  <c r="AP99" i="4"/>
  <c r="AR99" i="4"/>
  <c r="AP115" i="4"/>
  <c r="AR115" i="4"/>
  <c r="AP131" i="4"/>
  <c r="AR131" i="4"/>
  <c r="AP147" i="4"/>
  <c r="AR147" i="4"/>
  <c r="AP163" i="4"/>
  <c r="AR163" i="4"/>
  <c r="AP179" i="4"/>
  <c r="AR179" i="4"/>
  <c r="AP195" i="4"/>
  <c r="AR195" i="4"/>
  <c r="AP211" i="4"/>
  <c r="AR211" i="4"/>
  <c r="AP227" i="4"/>
  <c r="AR227" i="4"/>
  <c r="AP243" i="4"/>
  <c r="AR243" i="4"/>
  <c r="AP11" i="4"/>
  <c r="AR11" i="4"/>
  <c r="AP20" i="4"/>
  <c r="AR20" i="4"/>
  <c r="AP36" i="4"/>
  <c r="AR36" i="4"/>
  <c r="AP52" i="4"/>
  <c r="AR52" i="4"/>
  <c r="AP68" i="4"/>
  <c r="AR68" i="4"/>
  <c r="AP84" i="4"/>
  <c r="AR84" i="4"/>
  <c r="AP100" i="4"/>
  <c r="AR100" i="4"/>
  <c r="AP116" i="4"/>
  <c r="AR116" i="4"/>
  <c r="AP132" i="4"/>
  <c r="AR132" i="4"/>
  <c r="AP148" i="4"/>
  <c r="AR148" i="4"/>
  <c r="AP164" i="4"/>
  <c r="AR164" i="4"/>
  <c r="AP180" i="4"/>
  <c r="AR180" i="4"/>
  <c r="AP196" i="4"/>
  <c r="AR196" i="4"/>
  <c r="AP212" i="4"/>
  <c r="AR212" i="4"/>
  <c r="AP228" i="4"/>
  <c r="AR228" i="4"/>
  <c r="AP244" i="4"/>
  <c r="AR244" i="4"/>
  <c r="AP171" i="4"/>
  <c r="AR171" i="4"/>
  <c r="AP21" i="4"/>
  <c r="AR21" i="4"/>
  <c r="AP37" i="4"/>
  <c r="AR37" i="4"/>
  <c r="AP53" i="4"/>
  <c r="AR53" i="4"/>
  <c r="AP69" i="4"/>
  <c r="AR69" i="4"/>
  <c r="AP85" i="4"/>
  <c r="AR85" i="4"/>
  <c r="AP101" i="4"/>
  <c r="AR101" i="4"/>
  <c r="AP117" i="4"/>
  <c r="AR117" i="4"/>
  <c r="AP133" i="4"/>
  <c r="AR133" i="4"/>
  <c r="AP149" i="4"/>
  <c r="AR149" i="4"/>
  <c r="AP165" i="4"/>
  <c r="AR165" i="4"/>
  <c r="AP181" i="4"/>
  <c r="AR181" i="4"/>
  <c r="AP197" i="4"/>
  <c r="AR197" i="4"/>
  <c r="AP213" i="4"/>
  <c r="AR213" i="4"/>
  <c r="AP229" i="4"/>
  <c r="AR229" i="4"/>
  <c r="AP245" i="4"/>
  <c r="AR245" i="4"/>
  <c r="AP22" i="4"/>
  <c r="AR22" i="4"/>
  <c r="AP38" i="4"/>
  <c r="AR38" i="4"/>
  <c r="AP54" i="4"/>
  <c r="AR54" i="4"/>
  <c r="AP70" i="4"/>
  <c r="AR70" i="4"/>
  <c r="AP86" i="4"/>
  <c r="AR86" i="4"/>
  <c r="AP102" i="4"/>
  <c r="AR102" i="4"/>
  <c r="AP118" i="4"/>
  <c r="AR118" i="4"/>
  <c r="AP134" i="4"/>
  <c r="AR134" i="4"/>
  <c r="AP150" i="4"/>
  <c r="AR150" i="4"/>
  <c r="AP166" i="4"/>
  <c r="AR166" i="4"/>
  <c r="AP182" i="4"/>
  <c r="AR182" i="4"/>
  <c r="AP198" i="4"/>
  <c r="AR198" i="4"/>
  <c r="AP214" i="4"/>
  <c r="AR214" i="4"/>
  <c r="AP230" i="4"/>
  <c r="AR230" i="4"/>
  <c r="AP246" i="4"/>
  <c r="AR246" i="4"/>
  <c r="AP139" i="4"/>
  <c r="AR139" i="4"/>
  <c r="AP6" i="4"/>
  <c r="AR6" i="4"/>
  <c r="AP23" i="4"/>
  <c r="AR23" i="4"/>
  <c r="AP39" i="4"/>
  <c r="AR39" i="4"/>
  <c r="AP55" i="4"/>
  <c r="AR55" i="4"/>
  <c r="AP71" i="4"/>
  <c r="AR71" i="4"/>
  <c r="AP87" i="4"/>
  <c r="AR87" i="4"/>
  <c r="AP103" i="4"/>
  <c r="AR103" i="4"/>
  <c r="AP119" i="4"/>
  <c r="AR119" i="4"/>
  <c r="AP135" i="4"/>
  <c r="AR135" i="4"/>
  <c r="AP151" i="4"/>
  <c r="AR151" i="4"/>
  <c r="AP167" i="4"/>
  <c r="AR167" i="4"/>
  <c r="AP183" i="4"/>
  <c r="AR183" i="4"/>
  <c r="AP199" i="4"/>
  <c r="AR199" i="4"/>
  <c r="AP215" i="4"/>
  <c r="AR215" i="4"/>
  <c r="AP231" i="4"/>
  <c r="AR231" i="4"/>
  <c r="AP247" i="4"/>
  <c r="AR247" i="4"/>
  <c r="AP7" i="4"/>
  <c r="AR7" i="4"/>
  <c r="AP24" i="4"/>
  <c r="AR24" i="4"/>
  <c r="AP40" i="4"/>
  <c r="AR40" i="4"/>
  <c r="AP56" i="4"/>
  <c r="AR56" i="4"/>
  <c r="AP72" i="4"/>
  <c r="AR72" i="4"/>
  <c r="AP88" i="4"/>
  <c r="AR88" i="4"/>
  <c r="AP104" i="4"/>
  <c r="AR104" i="4"/>
  <c r="AP120" i="4"/>
  <c r="AR120" i="4"/>
  <c r="AP136" i="4"/>
  <c r="AR136" i="4"/>
  <c r="AP152" i="4"/>
  <c r="AR152" i="4"/>
  <c r="AP168" i="4"/>
  <c r="AR168" i="4"/>
  <c r="AP184" i="4"/>
  <c r="AR184" i="4"/>
  <c r="AP200" i="4"/>
  <c r="AR200" i="4"/>
  <c r="AP216" i="4"/>
  <c r="AR216" i="4"/>
  <c r="AP232" i="4"/>
  <c r="AR232" i="4"/>
  <c r="AP155" i="4"/>
  <c r="AR155" i="4"/>
  <c r="AP8" i="4"/>
  <c r="AR8" i="4"/>
  <c r="AP25" i="4"/>
  <c r="AR25" i="4"/>
  <c r="AP41" i="4"/>
  <c r="AR41" i="4"/>
  <c r="AP57" i="4"/>
  <c r="AR57" i="4"/>
  <c r="AP73" i="4"/>
  <c r="AR73" i="4"/>
  <c r="AP89" i="4"/>
  <c r="AR89" i="4"/>
  <c r="AP105" i="4"/>
  <c r="AR105" i="4"/>
  <c r="AP121" i="4"/>
  <c r="AR121" i="4"/>
  <c r="AP137" i="4"/>
  <c r="AR137" i="4"/>
  <c r="AP153" i="4"/>
  <c r="AR153" i="4"/>
  <c r="AP169" i="4"/>
  <c r="AR169" i="4"/>
  <c r="AP185" i="4"/>
  <c r="AR185" i="4"/>
  <c r="AP201" i="4"/>
  <c r="AR201" i="4"/>
  <c r="AP217" i="4"/>
  <c r="AR217" i="4"/>
  <c r="AP233" i="4"/>
  <c r="AR233" i="4"/>
  <c r="AP123" i="4"/>
  <c r="AR123" i="4"/>
  <c r="AP10" i="4"/>
  <c r="AR10" i="4"/>
  <c r="AP26" i="4"/>
  <c r="AR26" i="4"/>
  <c r="AP42" i="4"/>
  <c r="AR42" i="4"/>
  <c r="AP58" i="4"/>
  <c r="AR58" i="4"/>
  <c r="AP74" i="4"/>
  <c r="AR74" i="4"/>
  <c r="AP90" i="4"/>
  <c r="AR90" i="4"/>
  <c r="AP106" i="4"/>
  <c r="AR106" i="4"/>
  <c r="AP122" i="4"/>
  <c r="AR122" i="4"/>
  <c r="AP138" i="4"/>
  <c r="AR138" i="4"/>
  <c r="AP154" i="4"/>
  <c r="AR154" i="4"/>
  <c r="AP170" i="4"/>
  <c r="AR170" i="4"/>
  <c r="AP186" i="4"/>
  <c r="AR186" i="4"/>
  <c r="AP202" i="4"/>
  <c r="AR202" i="4"/>
  <c r="AP218" i="4"/>
  <c r="AR218" i="4"/>
  <c r="AP234" i="4"/>
  <c r="AR234" i="4"/>
  <c r="K4" i="2"/>
  <c r="AL2" i="3"/>
  <c r="AP5" i="4"/>
  <c r="AL2" i="4"/>
  <c r="K247" i="6" s="1"/>
  <c r="K248" i="6" s="1"/>
  <c r="J251" i="1" l="1"/>
  <c r="J252" i="1" s="1"/>
  <c r="J248" i="6"/>
  <c r="J249" i="6" s="1"/>
  <c r="AN4" i="3"/>
  <c r="AK4" i="3" s="1"/>
  <c r="AO4" i="3" s="1"/>
  <c r="AN211" i="3"/>
  <c r="AN242" i="3"/>
  <c r="AN228" i="3"/>
  <c r="AK228" i="3" s="1"/>
  <c r="AO228" i="3" s="1"/>
  <c r="AN212" i="3"/>
  <c r="AK212" i="3" s="1"/>
  <c r="AO212" i="3" s="1"/>
  <c r="AN196" i="3"/>
  <c r="AK196" i="3" s="1"/>
  <c r="AO196" i="3" s="1"/>
  <c r="AQ196" i="3" s="1"/>
  <c r="AN180" i="3"/>
  <c r="AN164" i="3"/>
  <c r="AK164" i="3" s="1"/>
  <c r="AO164" i="3" s="1"/>
  <c r="AN148" i="3"/>
  <c r="AK148" i="3" s="1"/>
  <c r="AO148" i="3" s="1"/>
  <c r="AN132" i="3"/>
  <c r="AK132" i="3" s="1"/>
  <c r="AO132" i="3" s="1"/>
  <c r="AN116" i="3"/>
  <c r="AK116" i="3" s="1"/>
  <c r="AO116" i="3" s="1"/>
  <c r="AN100" i="3"/>
  <c r="AK100" i="3" s="1"/>
  <c r="AO100" i="3" s="1"/>
  <c r="AN84" i="3"/>
  <c r="AK84" i="3" s="1"/>
  <c r="AO84" i="3" s="1"/>
  <c r="AN68" i="3"/>
  <c r="AK68" i="3" s="1"/>
  <c r="AO68" i="3" s="1"/>
  <c r="AN52" i="3"/>
  <c r="AK52" i="3" s="1"/>
  <c r="AO52" i="3" s="1"/>
  <c r="AN36" i="3"/>
  <c r="AK36" i="3" s="1"/>
  <c r="AO36" i="3" s="1"/>
  <c r="AN147" i="3"/>
  <c r="AK147" i="3" s="1"/>
  <c r="AO147" i="3" s="1"/>
  <c r="AN131" i="3"/>
  <c r="AK131" i="3"/>
  <c r="AO131" i="3" s="1"/>
  <c r="AN115" i="3"/>
  <c r="AK115" i="3" s="1"/>
  <c r="AO115" i="3" s="1"/>
  <c r="AN99" i="3"/>
  <c r="AK99" i="3" s="1"/>
  <c r="AO99" i="3" s="1"/>
  <c r="AN83" i="3"/>
  <c r="AK83" i="3" s="1"/>
  <c r="AO83" i="3" s="1"/>
  <c r="AN67" i="3"/>
  <c r="AN51" i="3"/>
  <c r="AK51" i="3" s="1"/>
  <c r="AO51" i="3" s="1"/>
  <c r="AN35" i="3"/>
  <c r="AK35" i="3" s="1"/>
  <c r="AO35" i="3" s="1"/>
  <c r="AN227" i="3"/>
  <c r="AK227" i="3" s="1"/>
  <c r="AO227" i="3" s="1"/>
  <c r="AN240" i="3"/>
  <c r="AN226" i="3"/>
  <c r="AK226" i="3" s="1"/>
  <c r="AO226" i="3" s="1"/>
  <c r="AN210" i="3"/>
  <c r="AK210" i="3" s="1"/>
  <c r="AO210" i="3" s="1"/>
  <c r="AN194" i="3"/>
  <c r="AN178" i="3"/>
  <c r="AK178" i="3" s="1"/>
  <c r="AO178" i="3" s="1"/>
  <c r="AN162" i="3"/>
  <c r="AK162" i="3" s="1"/>
  <c r="AO162" i="3" s="1"/>
  <c r="AN146" i="3"/>
  <c r="AK146" i="3" s="1"/>
  <c r="AO146" i="3" s="1"/>
  <c r="AN130" i="3"/>
  <c r="AK130" i="3" s="1"/>
  <c r="AO130" i="3" s="1"/>
  <c r="AN114" i="3"/>
  <c r="AK114" i="3" s="1"/>
  <c r="AO114" i="3" s="1"/>
  <c r="AN98" i="3"/>
  <c r="AK98" i="3" s="1"/>
  <c r="AO98" i="3" s="1"/>
  <c r="AN82" i="3"/>
  <c r="AK82" i="3" s="1"/>
  <c r="AO82" i="3" s="1"/>
  <c r="AN66" i="3"/>
  <c r="AK66" i="3" s="1"/>
  <c r="AO66" i="3" s="1"/>
  <c r="AN50" i="3"/>
  <c r="AK50" i="3" s="1"/>
  <c r="AO50" i="3" s="1"/>
  <c r="AN34" i="3"/>
  <c r="AK34" i="3" s="1"/>
  <c r="AO34" i="3" s="1"/>
  <c r="AN239" i="3"/>
  <c r="AK239" i="3" s="1"/>
  <c r="AO239" i="3" s="1"/>
  <c r="AN225" i="3"/>
  <c r="AK225" i="3" s="1"/>
  <c r="AO225" i="3" s="1"/>
  <c r="AN209" i="3"/>
  <c r="AK209" i="3"/>
  <c r="AO209" i="3" s="1"/>
  <c r="AN193" i="3"/>
  <c r="AK193" i="3" s="1"/>
  <c r="AO193" i="3" s="1"/>
  <c r="AN177" i="3"/>
  <c r="AK177" i="3" s="1"/>
  <c r="AO177" i="3" s="1"/>
  <c r="AN161" i="3"/>
  <c r="AK161" i="3" s="1"/>
  <c r="AO161" i="3" s="1"/>
  <c r="AN145" i="3"/>
  <c r="AK145" i="3" s="1"/>
  <c r="AO145" i="3" s="1"/>
  <c r="AN129" i="3"/>
  <c r="AK129" i="3" s="1"/>
  <c r="AO129" i="3" s="1"/>
  <c r="AN113" i="3"/>
  <c r="AN97" i="3"/>
  <c r="AK97" i="3" s="1"/>
  <c r="AO97" i="3" s="1"/>
  <c r="AN81" i="3"/>
  <c r="AK81" i="3" s="1"/>
  <c r="AO81" i="3" s="1"/>
  <c r="AN65" i="3"/>
  <c r="AK65" i="3" s="1"/>
  <c r="AO65" i="3" s="1"/>
  <c r="AN49" i="3"/>
  <c r="AK49" i="3" s="1"/>
  <c r="AO49" i="3" s="1"/>
  <c r="AN33" i="3"/>
  <c r="AK33" i="3" s="1"/>
  <c r="AO33" i="3" s="1"/>
  <c r="AN238" i="3"/>
  <c r="AK238" i="3" s="1"/>
  <c r="AO238" i="3" s="1"/>
  <c r="AN224" i="3"/>
  <c r="AK224" i="3" s="1"/>
  <c r="AO224" i="3" s="1"/>
  <c r="AN208" i="3"/>
  <c r="AK208" i="3" s="1"/>
  <c r="AO208" i="3" s="1"/>
  <c r="AN192" i="3"/>
  <c r="AK192" i="3" s="1"/>
  <c r="AO192" i="3" s="1"/>
  <c r="AN176" i="3"/>
  <c r="AK176" i="3" s="1"/>
  <c r="AO176" i="3" s="1"/>
  <c r="AN160" i="3"/>
  <c r="AK160" i="3" s="1"/>
  <c r="AO160" i="3" s="1"/>
  <c r="AN144" i="3"/>
  <c r="AK144" i="3" s="1"/>
  <c r="AO144" i="3" s="1"/>
  <c r="AN128" i="3"/>
  <c r="AK128" i="3" s="1"/>
  <c r="AO128" i="3" s="1"/>
  <c r="AN112" i="3"/>
  <c r="AK112" i="3" s="1"/>
  <c r="AO112" i="3" s="1"/>
  <c r="AN96" i="3"/>
  <c r="AK96" i="3" s="1"/>
  <c r="AO96" i="3" s="1"/>
  <c r="AN80" i="3"/>
  <c r="AK80" i="3" s="1"/>
  <c r="AO80" i="3" s="1"/>
  <c r="AN64" i="3"/>
  <c r="AN48" i="3"/>
  <c r="AK48" i="3" s="1"/>
  <c r="AO48" i="3" s="1"/>
  <c r="AN32" i="3"/>
  <c r="AK32" i="3" s="1"/>
  <c r="AO32" i="3" s="1"/>
  <c r="AN18" i="3"/>
  <c r="AK18" i="3" s="1"/>
  <c r="AO18" i="3" s="1"/>
  <c r="AA18" i="3"/>
  <c r="AN237" i="3"/>
  <c r="AK237" i="3" s="1"/>
  <c r="AO237" i="3" s="1"/>
  <c r="AN223" i="3"/>
  <c r="AN207" i="3"/>
  <c r="AK207" i="3" s="1"/>
  <c r="AO207" i="3" s="1"/>
  <c r="AN191" i="3"/>
  <c r="AK191" i="3" s="1"/>
  <c r="AO191" i="3" s="1"/>
  <c r="AN175" i="3"/>
  <c r="AK175" i="3" s="1"/>
  <c r="AO175" i="3" s="1"/>
  <c r="AN159" i="3"/>
  <c r="AK159" i="3" s="1"/>
  <c r="AO159" i="3" s="1"/>
  <c r="AN143" i="3"/>
  <c r="AK143" i="3" s="1"/>
  <c r="AO143" i="3" s="1"/>
  <c r="AN127" i="3"/>
  <c r="AK127" i="3" s="1"/>
  <c r="AO127" i="3" s="1"/>
  <c r="AN111" i="3"/>
  <c r="AK111" i="3" s="1"/>
  <c r="AO111" i="3" s="1"/>
  <c r="AQ111" i="3" s="1"/>
  <c r="AN95" i="3"/>
  <c r="AK95" i="3" s="1"/>
  <c r="AO95" i="3" s="1"/>
  <c r="AN79" i="3"/>
  <c r="AK79" i="3" s="1"/>
  <c r="AO79" i="3" s="1"/>
  <c r="AN63" i="3"/>
  <c r="AN47" i="3"/>
  <c r="AK47" i="3" s="1"/>
  <c r="AO47" i="3" s="1"/>
  <c r="AN31" i="3"/>
  <c r="AK31" i="3" s="1"/>
  <c r="AO31" i="3" s="1"/>
  <c r="AN15" i="3"/>
  <c r="AK15" i="3" s="1"/>
  <c r="AO15" i="3" s="1"/>
  <c r="AN236" i="3"/>
  <c r="AK236" i="3" s="1"/>
  <c r="AO236" i="3" s="1"/>
  <c r="AN222" i="3"/>
  <c r="AN206" i="3"/>
  <c r="AK206" i="3" s="1"/>
  <c r="AO206" i="3" s="1"/>
  <c r="AN190" i="3"/>
  <c r="AK190" i="3" s="1"/>
  <c r="AO190" i="3" s="1"/>
  <c r="AN174" i="3"/>
  <c r="AK174" i="3" s="1"/>
  <c r="AO174" i="3" s="1"/>
  <c r="AN158" i="3"/>
  <c r="AK158" i="3" s="1"/>
  <c r="AO158" i="3" s="1"/>
  <c r="AN142" i="3"/>
  <c r="AK142" i="3" s="1"/>
  <c r="AO142" i="3" s="1"/>
  <c r="AN126" i="3"/>
  <c r="AN110" i="3"/>
  <c r="AK110" i="3" s="1"/>
  <c r="AO110" i="3" s="1"/>
  <c r="AN94" i="3"/>
  <c r="AK94" i="3" s="1"/>
  <c r="AO94" i="3" s="1"/>
  <c r="AN78" i="3"/>
  <c r="AK78" i="3" s="1"/>
  <c r="AO78" i="3" s="1"/>
  <c r="AN62" i="3"/>
  <c r="AK62" i="3" s="1"/>
  <c r="AO62" i="3" s="1"/>
  <c r="AN46" i="3"/>
  <c r="AK46" i="3" s="1"/>
  <c r="AO46" i="3" s="1"/>
  <c r="AN30" i="3"/>
  <c r="AK30" i="3" s="1"/>
  <c r="AO30" i="3" s="1"/>
  <c r="AN14" i="3"/>
  <c r="AK14" i="3" s="1"/>
  <c r="AO14" i="3" s="1"/>
  <c r="AN16" i="3"/>
  <c r="AK16" i="3" s="1"/>
  <c r="AO16" i="3" s="1"/>
  <c r="AA16" i="3"/>
  <c r="AN235" i="3"/>
  <c r="AK235" i="3" s="1"/>
  <c r="AO235" i="3" s="1"/>
  <c r="AN221" i="3"/>
  <c r="AK221" i="3" s="1"/>
  <c r="AO221" i="3" s="1"/>
  <c r="AQ221" i="3" s="1"/>
  <c r="AN205" i="3"/>
  <c r="AK205" i="3" s="1"/>
  <c r="AO205" i="3" s="1"/>
  <c r="AN189" i="3"/>
  <c r="AK189" i="3" s="1"/>
  <c r="AO189" i="3" s="1"/>
  <c r="AN173" i="3"/>
  <c r="AK173" i="3" s="1"/>
  <c r="AO173" i="3" s="1"/>
  <c r="AN157" i="3"/>
  <c r="AK157" i="3" s="1"/>
  <c r="AO157" i="3" s="1"/>
  <c r="AN141" i="3"/>
  <c r="AK141" i="3" s="1"/>
  <c r="AO141" i="3" s="1"/>
  <c r="AN125" i="3"/>
  <c r="AK125" i="3" s="1"/>
  <c r="AO125" i="3" s="1"/>
  <c r="AN109" i="3"/>
  <c r="AN93" i="3"/>
  <c r="AK93" i="3" s="1"/>
  <c r="AO93" i="3" s="1"/>
  <c r="AN77" i="3"/>
  <c r="AK77" i="3" s="1"/>
  <c r="AO77" i="3" s="1"/>
  <c r="AN61" i="3"/>
  <c r="AK61" i="3" s="1"/>
  <c r="AO61" i="3" s="1"/>
  <c r="AN45" i="3"/>
  <c r="AK45" i="3" s="1"/>
  <c r="AO45" i="3" s="1"/>
  <c r="AN29" i="3"/>
  <c r="AK29" i="3" s="1"/>
  <c r="AO29" i="3" s="1"/>
  <c r="AN13" i="3"/>
  <c r="AK13" i="3" s="1"/>
  <c r="AO13" i="3" s="1"/>
  <c r="AN195" i="3"/>
  <c r="AA6" i="3"/>
  <c r="AN234" i="3"/>
  <c r="AK234" i="3" s="1"/>
  <c r="AO234" i="3" s="1"/>
  <c r="AN220" i="3"/>
  <c r="AK220" i="3" s="1"/>
  <c r="AO220" i="3" s="1"/>
  <c r="AQ220" i="3" s="1"/>
  <c r="AN204" i="3"/>
  <c r="AK204" i="3" s="1"/>
  <c r="AO204" i="3" s="1"/>
  <c r="AN188" i="3"/>
  <c r="AK188" i="3" s="1"/>
  <c r="AO188" i="3" s="1"/>
  <c r="AN172" i="3"/>
  <c r="AK172" i="3" s="1"/>
  <c r="AO172" i="3" s="1"/>
  <c r="AN156" i="3"/>
  <c r="AN140" i="3"/>
  <c r="AK140" i="3" s="1"/>
  <c r="AO140" i="3" s="1"/>
  <c r="AN124" i="3"/>
  <c r="AK124" i="3" s="1"/>
  <c r="AO124" i="3" s="1"/>
  <c r="AN108" i="3"/>
  <c r="AK108" i="3" s="1"/>
  <c r="AO108" i="3" s="1"/>
  <c r="AN92" i="3"/>
  <c r="AK92" i="3" s="1"/>
  <c r="AO92" i="3" s="1"/>
  <c r="AN76" i="3"/>
  <c r="AK76" i="3" s="1"/>
  <c r="AO76" i="3" s="1"/>
  <c r="AN60" i="3"/>
  <c r="AK60" i="3" s="1"/>
  <c r="AO60" i="3" s="1"/>
  <c r="AN44" i="3"/>
  <c r="AK44" i="3" s="1"/>
  <c r="AO44" i="3" s="1"/>
  <c r="AN28" i="3"/>
  <c r="AK28" i="3" s="1"/>
  <c r="AO28" i="3" s="1"/>
  <c r="AN12" i="3"/>
  <c r="AK12" i="3"/>
  <c r="AO12" i="3" s="1"/>
  <c r="AN241" i="3"/>
  <c r="AN233" i="3"/>
  <c r="AK233" i="3" s="1"/>
  <c r="AO233" i="3" s="1"/>
  <c r="AN219" i="3"/>
  <c r="AK219" i="3" s="1"/>
  <c r="AO219" i="3" s="1"/>
  <c r="AN203" i="3"/>
  <c r="AK203" i="3" s="1"/>
  <c r="AO203" i="3" s="1"/>
  <c r="AN187" i="3"/>
  <c r="AK187" i="3" s="1"/>
  <c r="AO187" i="3" s="1"/>
  <c r="AN171" i="3"/>
  <c r="AK171" i="3" s="1"/>
  <c r="AO171" i="3" s="1"/>
  <c r="AN155" i="3"/>
  <c r="AK155" i="3" s="1"/>
  <c r="AO155" i="3" s="1"/>
  <c r="AN139" i="3"/>
  <c r="AK139" i="3" s="1"/>
  <c r="AO139" i="3" s="1"/>
  <c r="AN123" i="3"/>
  <c r="AN107" i="3"/>
  <c r="AK107" i="3" s="1"/>
  <c r="AO107" i="3" s="1"/>
  <c r="AN91" i="3"/>
  <c r="AK91" i="3" s="1"/>
  <c r="AO91" i="3" s="1"/>
  <c r="AN75" i="3"/>
  <c r="AN59" i="3"/>
  <c r="AK59" i="3" s="1"/>
  <c r="AO59" i="3" s="1"/>
  <c r="AN43" i="3"/>
  <c r="AK43" i="3" s="1"/>
  <c r="AO43" i="3" s="1"/>
  <c r="AN27" i="3"/>
  <c r="AK27" i="3" s="1"/>
  <c r="AO27" i="3" s="1"/>
  <c r="AN11" i="3"/>
  <c r="AN179" i="3"/>
  <c r="AK179" i="3" s="1"/>
  <c r="AO179" i="3" s="1"/>
  <c r="AQ179" i="3" s="1"/>
  <c r="AN232" i="3"/>
  <c r="AK232" i="3" s="1"/>
  <c r="AO232" i="3" s="1"/>
  <c r="AN218" i="3"/>
  <c r="AK218" i="3" s="1"/>
  <c r="AO218" i="3" s="1"/>
  <c r="AN202" i="3"/>
  <c r="AK202" i="3" s="1"/>
  <c r="AO202" i="3" s="1"/>
  <c r="AN186" i="3"/>
  <c r="AN170" i="3"/>
  <c r="AK170" i="3"/>
  <c r="AO170" i="3" s="1"/>
  <c r="AQ170" i="3" s="1"/>
  <c r="AN154" i="3"/>
  <c r="AK154" i="3" s="1"/>
  <c r="AO154" i="3" s="1"/>
  <c r="AN138" i="3"/>
  <c r="AK138" i="3" s="1"/>
  <c r="AO138" i="3" s="1"/>
  <c r="AN122" i="3"/>
  <c r="AK122" i="3" s="1"/>
  <c r="AO122" i="3" s="1"/>
  <c r="AN106" i="3"/>
  <c r="AK106" i="3" s="1"/>
  <c r="AO106" i="3" s="1"/>
  <c r="AN90" i="3"/>
  <c r="AK90" i="3" s="1"/>
  <c r="AO90" i="3" s="1"/>
  <c r="AN74" i="3"/>
  <c r="AN58" i="3"/>
  <c r="AK58" i="3" s="1"/>
  <c r="AO58" i="3" s="1"/>
  <c r="AN42" i="3"/>
  <c r="AK42" i="3" s="1"/>
  <c r="AO42" i="3" s="1"/>
  <c r="AQ42" i="3" s="1"/>
  <c r="AN26" i="3"/>
  <c r="AK26" i="3" s="1"/>
  <c r="AO26" i="3" s="1"/>
  <c r="AN231" i="3"/>
  <c r="AK231" i="3" s="1"/>
  <c r="AO231" i="3" s="1"/>
  <c r="AN217" i="3"/>
  <c r="AK217" i="3" s="1"/>
  <c r="AO217" i="3" s="1"/>
  <c r="AN201" i="3"/>
  <c r="AK201" i="3" s="1"/>
  <c r="AO201" i="3" s="1"/>
  <c r="AN169" i="3"/>
  <c r="AK169" i="3" s="1"/>
  <c r="AO169" i="3" s="1"/>
  <c r="AN153" i="3"/>
  <c r="AK153" i="3" s="1"/>
  <c r="AO153" i="3" s="1"/>
  <c r="AQ153" i="3" s="1"/>
  <c r="AN137" i="3"/>
  <c r="AK137" i="3" s="1"/>
  <c r="AO137" i="3" s="1"/>
  <c r="AN121" i="3"/>
  <c r="AK121" i="3" s="1"/>
  <c r="AO121" i="3" s="1"/>
  <c r="AN105" i="3"/>
  <c r="AK105" i="3" s="1"/>
  <c r="AO105" i="3" s="1"/>
  <c r="AN89" i="3"/>
  <c r="AK89" i="3" s="1"/>
  <c r="AO89" i="3" s="1"/>
  <c r="AN73" i="3"/>
  <c r="AK73" i="3" s="1"/>
  <c r="AO73" i="3" s="1"/>
  <c r="AQ73" i="3" s="1"/>
  <c r="AN57" i="3"/>
  <c r="AK57" i="3" s="1"/>
  <c r="AO57" i="3" s="1"/>
  <c r="AN41" i="3"/>
  <c r="AK41" i="3" s="1"/>
  <c r="AO41" i="3" s="1"/>
  <c r="AN25" i="3"/>
  <c r="AK25" i="3" s="1"/>
  <c r="AO25" i="3" s="1"/>
  <c r="AN9" i="3"/>
  <c r="AK9" i="3" s="1"/>
  <c r="AO9" i="3" s="1"/>
  <c r="AN19" i="3"/>
  <c r="AK19" i="3" s="1"/>
  <c r="AO19" i="3" s="1"/>
  <c r="AA19" i="3"/>
  <c r="AN247" i="3"/>
  <c r="AK247" i="3" s="1"/>
  <c r="AO247" i="3" s="1"/>
  <c r="AN230" i="3"/>
  <c r="AK230" i="3" s="1"/>
  <c r="AO230" i="3" s="1"/>
  <c r="AN216" i="3"/>
  <c r="AK216" i="3" s="1"/>
  <c r="AO216" i="3" s="1"/>
  <c r="AN200" i="3"/>
  <c r="AK200" i="3" s="1"/>
  <c r="AO200" i="3" s="1"/>
  <c r="AN184" i="3"/>
  <c r="AK184" i="3" s="1"/>
  <c r="AO184" i="3" s="1"/>
  <c r="AN168" i="3"/>
  <c r="AK168" i="3" s="1"/>
  <c r="AO168" i="3" s="1"/>
  <c r="AN152" i="3"/>
  <c r="AK152" i="3" s="1"/>
  <c r="AO152" i="3" s="1"/>
  <c r="AQ152" i="3" s="1"/>
  <c r="AN136" i="3"/>
  <c r="AK136" i="3" s="1"/>
  <c r="AO136" i="3" s="1"/>
  <c r="AN120" i="3"/>
  <c r="AK120" i="3" s="1"/>
  <c r="AO120" i="3" s="1"/>
  <c r="AN104" i="3"/>
  <c r="AK104" i="3" s="1"/>
  <c r="AO104" i="3" s="1"/>
  <c r="AN88" i="3"/>
  <c r="AN72" i="3"/>
  <c r="AK72" i="3" s="1"/>
  <c r="AO72" i="3" s="1"/>
  <c r="AN56" i="3"/>
  <c r="AK56" i="3" s="1"/>
  <c r="AO56" i="3" s="1"/>
  <c r="AN40" i="3"/>
  <c r="AK40" i="3" s="1"/>
  <c r="AO40" i="3" s="1"/>
  <c r="AN24" i="3"/>
  <c r="AK24" i="3" s="1"/>
  <c r="AO24" i="3" s="1"/>
  <c r="AN8" i="3"/>
  <c r="AA7" i="3"/>
  <c r="AN10" i="3"/>
  <c r="AK10" i="3" s="1"/>
  <c r="AO10" i="3" s="1"/>
  <c r="AA10" i="3"/>
  <c r="AN229" i="3"/>
  <c r="AK229" i="3" s="1"/>
  <c r="AO229" i="3" s="1"/>
  <c r="AN215" i="3"/>
  <c r="AK215" i="3" s="1"/>
  <c r="AO215" i="3" s="1"/>
  <c r="AQ215" i="3" s="1"/>
  <c r="AN199" i="3"/>
  <c r="AK199" i="3" s="1"/>
  <c r="AO199" i="3" s="1"/>
  <c r="AN183" i="3"/>
  <c r="AK183" i="3" s="1"/>
  <c r="AO183" i="3" s="1"/>
  <c r="AN167" i="3"/>
  <c r="AK167" i="3" s="1"/>
  <c r="AO167" i="3" s="1"/>
  <c r="AN151" i="3"/>
  <c r="AK151" i="3" s="1"/>
  <c r="AO151" i="3" s="1"/>
  <c r="AN135" i="3"/>
  <c r="AK135" i="3" s="1"/>
  <c r="AO135" i="3" s="1"/>
  <c r="AN119" i="3"/>
  <c r="AK119" i="3" s="1"/>
  <c r="AO119" i="3" s="1"/>
  <c r="AN103" i="3"/>
  <c r="AN87" i="3"/>
  <c r="AK87" i="3" s="1"/>
  <c r="AO87" i="3" s="1"/>
  <c r="AN71" i="3"/>
  <c r="AN55" i="3"/>
  <c r="AK55" i="3" s="1"/>
  <c r="AO55" i="3" s="1"/>
  <c r="AN39" i="3"/>
  <c r="AK39" i="3" s="1"/>
  <c r="AO39" i="3" s="1"/>
  <c r="AN23" i="3"/>
  <c r="AK23" i="3" s="1"/>
  <c r="AO23" i="3" s="1"/>
  <c r="AN7" i="3"/>
  <c r="AK7" i="3" s="1"/>
  <c r="AO7" i="3" s="1"/>
  <c r="AN20" i="3"/>
  <c r="AK20" i="3" s="1"/>
  <c r="AO20" i="3" s="1"/>
  <c r="AA20" i="3"/>
  <c r="AN244" i="3"/>
  <c r="AK244" i="3" s="1"/>
  <c r="AO244" i="3" s="1"/>
  <c r="AN185" i="3"/>
  <c r="AK185" i="3" s="1"/>
  <c r="AO185" i="3" s="1"/>
  <c r="AN214" i="3"/>
  <c r="AO214" i="3" s="1"/>
  <c r="AN198" i="3"/>
  <c r="AK198" i="3" s="1"/>
  <c r="AO198" i="3" s="1"/>
  <c r="AN182" i="3"/>
  <c r="AK182" i="3" s="1"/>
  <c r="AO182" i="3" s="1"/>
  <c r="AQ182" i="3" s="1"/>
  <c r="AN166" i="3"/>
  <c r="AK166" i="3" s="1"/>
  <c r="AO166" i="3" s="1"/>
  <c r="AN150" i="3"/>
  <c r="AK150" i="3" s="1"/>
  <c r="AO150" i="3" s="1"/>
  <c r="AN134" i="3"/>
  <c r="AK134" i="3" s="1"/>
  <c r="AO134" i="3" s="1"/>
  <c r="AN118" i="3"/>
  <c r="AK118" i="3" s="1"/>
  <c r="AO118" i="3" s="1"/>
  <c r="AN102" i="3"/>
  <c r="AK102" i="3" s="1"/>
  <c r="AO102" i="3" s="1"/>
  <c r="AN86" i="3"/>
  <c r="AN70" i="3"/>
  <c r="AK70" i="3" s="1"/>
  <c r="AO70" i="3" s="1"/>
  <c r="AN54" i="3"/>
  <c r="AK54" i="3" s="1"/>
  <c r="AO54" i="3" s="1"/>
  <c r="AN38" i="3"/>
  <c r="AK38" i="3" s="1"/>
  <c r="AO38" i="3" s="1"/>
  <c r="AN6" i="3"/>
  <c r="AK6" i="3" s="1"/>
  <c r="AO6" i="3" s="1"/>
  <c r="AN163" i="3"/>
  <c r="AA5" i="3"/>
  <c r="AN17" i="3"/>
  <c r="AK17" i="3" s="1"/>
  <c r="AO17" i="3" s="1"/>
  <c r="AA17" i="3"/>
  <c r="AN22" i="3"/>
  <c r="AK22" i="3" s="1"/>
  <c r="AO22" i="3" s="1"/>
  <c r="AA22" i="3"/>
  <c r="AN243" i="3"/>
  <c r="AK243" i="3" s="1"/>
  <c r="AO243" i="3" s="1"/>
  <c r="AN213" i="3"/>
  <c r="AK213" i="3" s="1"/>
  <c r="AO213" i="3" s="1"/>
  <c r="AN197" i="3"/>
  <c r="AK197" i="3" s="1"/>
  <c r="AO197" i="3" s="1"/>
  <c r="AN181" i="3"/>
  <c r="AN165" i="3"/>
  <c r="AK165" i="3" s="1"/>
  <c r="AO165" i="3" s="1"/>
  <c r="AN149" i="3"/>
  <c r="AN133" i="3"/>
  <c r="AK133" i="3" s="1"/>
  <c r="AO133" i="3" s="1"/>
  <c r="AN117" i="3"/>
  <c r="AK117" i="3" s="1"/>
  <c r="AO117" i="3" s="1"/>
  <c r="AQ117" i="3" s="1"/>
  <c r="AN101" i="3"/>
  <c r="AK101" i="3" s="1"/>
  <c r="AO101" i="3" s="1"/>
  <c r="AN85" i="3"/>
  <c r="AK85" i="3" s="1"/>
  <c r="AO85" i="3" s="1"/>
  <c r="AN69" i="3"/>
  <c r="AK69" i="3" s="1"/>
  <c r="AO69" i="3" s="1"/>
  <c r="AN53" i="3"/>
  <c r="AN37" i="3"/>
  <c r="AN21" i="3"/>
  <c r="AN5" i="3"/>
  <c r="AK5" i="3" s="1"/>
  <c r="AO5" i="3" s="1"/>
  <c r="O196" i="6" l="1"/>
  <c r="AQ237" i="3"/>
  <c r="AB237" i="3" s="1"/>
  <c r="O117" i="6"/>
  <c r="AQ165" i="3"/>
  <c r="AB165" i="3" s="1"/>
  <c r="O130" i="6"/>
  <c r="AQ48" i="3"/>
  <c r="O168" i="6"/>
  <c r="AQ171" i="3"/>
  <c r="AB171" i="3" s="1"/>
  <c r="O233" i="6"/>
  <c r="AQ119" i="3"/>
  <c r="AR119" i="3" s="1"/>
  <c r="O192" i="6"/>
  <c r="AQ168" i="3"/>
  <c r="O133" i="6"/>
  <c r="AQ135" i="3"/>
  <c r="AR135" i="3" s="1"/>
  <c r="O108" i="6"/>
  <c r="AQ184" i="3"/>
  <c r="AR184" i="3" s="1"/>
  <c r="O63" i="6"/>
  <c r="AQ172" i="3"/>
  <c r="AB172" i="3" s="1"/>
  <c r="O115" i="6"/>
  <c r="AQ198" i="3"/>
  <c r="O123" i="6"/>
  <c r="O148" i="6"/>
  <c r="O231" i="6"/>
  <c r="O68" i="6"/>
  <c r="AQ98" i="3"/>
  <c r="O65" i="6"/>
  <c r="AQ243" i="3"/>
  <c r="O88" i="6"/>
  <c r="AQ54" i="3"/>
  <c r="AR165" i="3"/>
  <c r="O182" i="6"/>
  <c r="AQ90" i="3"/>
  <c r="O187" i="6"/>
  <c r="AQ27" i="3"/>
  <c r="O242" i="6"/>
  <c r="AQ140" i="3"/>
  <c r="AR221" i="3"/>
  <c r="AB221" i="3"/>
  <c r="O191" i="6"/>
  <c r="AQ206" i="3"/>
  <c r="O171" i="6"/>
  <c r="AQ207" i="3"/>
  <c r="O245" i="6"/>
  <c r="AQ144" i="3"/>
  <c r="O110" i="6"/>
  <c r="AQ81" i="3"/>
  <c r="O179" i="6"/>
  <c r="AQ193" i="3"/>
  <c r="O199" i="6"/>
  <c r="AQ52" i="3"/>
  <c r="O126" i="6"/>
  <c r="AQ12" i="3"/>
  <c r="O239" i="6"/>
  <c r="AQ199" i="3"/>
  <c r="AR73" i="3"/>
  <c r="AB73" i="3"/>
  <c r="O229" i="6"/>
  <c r="AQ39" i="3"/>
  <c r="O215" i="6"/>
  <c r="AQ22" i="3"/>
  <c r="O142" i="6"/>
  <c r="AQ56" i="3"/>
  <c r="O206" i="6"/>
  <c r="AQ214" i="3"/>
  <c r="O119" i="6"/>
  <c r="AQ55" i="3"/>
  <c r="O99" i="6"/>
  <c r="AQ229" i="3"/>
  <c r="O53" i="6"/>
  <c r="AQ77" i="3"/>
  <c r="O29" i="6"/>
  <c r="AQ62" i="3"/>
  <c r="O112" i="6"/>
  <c r="AQ97" i="3"/>
  <c r="O131" i="6"/>
  <c r="AQ209" i="3"/>
  <c r="O52" i="6"/>
  <c r="AQ82" i="3"/>
  <c r="O223" i="6"/>
  <c r="AQ69" i="3"/>
  <c r="O86" i="6"/>
  <c r="AQ247" i="3"/>
  <c r="AQ185" i="3"/>
  <c r="O39" i="6"/>
  <c r="AQ89" i="3"/>
  <c r="O18" i="6"/>
  <c r="AQ201" i="3"/>
  <c r="O120" i="6"/>
  <c r="AQ106" i="3"/>
  <c r="O13" i="6"/>
  <c r="AQ202" i="3"/>
  <c r="O228" i="6"/>
  <c r="AQ43" i="3"/>
  <c r="AR171" i="3"/>
  <c r="O8" i="6"/>
  <c r="AQ234" i="3"/>
  <c r="O204" i="6"/>
  <c r="AQ79" i="3"/>
  <c r="AB196" i="3"/>
  <c r="AR196" i="3"/>
  <c r="O189" i="6"/>
  <c r="AQ85" i="3"/>
  <c r="O107" i="6"/>
  <c r="AQ9" i="3"/>
  <c r="O95" i="6"/>
  <c r="AQ105" i="3"/>
  <c r="O84" i="6"/>
  <c r="AQ217" i="3"/>
  <c r="O218" i="6"/>
  <c r="AQ138" i="3"/>
  <c r="O102" i="6"/>
  <c r="AQ59" i="3"/>
  <c r="O121" i="6"/>
  <c r="AQ235" i="3"/>
  <c r="O205" i="6"/>
  <c r="AQ78" i="3"/>
  <c r="O62" i="6"/>
  <c r="AQ80" i="3"/>
  <c r="O207" i="6"/>
  <c r="AQ225" i="3"/>
  <c r="O103" i="6"/>
  <c r="AQ99" i="3"/>
  <c r="O134" i="6"/>
  <c r="AQ84" i="3"/>
  <c r="O198" i="6"/>
  <c r="AQ17" i="3"/>
  <c r="O105" i="6"/>
  <c r="AQ167" i="3"/>
  <c r="O240" i="6"/>
  <c r="AQ134" i="3"/>
  <c r="O173" i="6"/>
  <c r="AQ244" i="3"/>
  <c r="O138" i="6"/>
  <c r="AQ87" i="3"/>
  <c r="O177" i="6"/>
  <c r="AQ10" i="3"/>
  <c r="O122" i="6"/>
  <c r="AQ25" i="3"/>
  <c r="O202" i="6"/>
  <c r="AQ218" i="3"/>
  <c r="AR172" i="3"/>
  <c r="O114" i="6"/>
  <c r="AQ95" i="3"/>
  <c r="AR237" i="3"/>
  <c r="O181" i="6"/>
  <c r="AQ176" i="3"/>
  <c r="O208" i="6"/>
  <c r="AQ129" i="3"/>
  <c r="O197" i="6"/>
  <c r="AQ114" i="3"/>
  <c r="O92" i="6"/>
  <c r="AQ227" i="3"/>
  <c r="O222" i="6"/>
  <c r="AQ83" i="3"/>
  <c r="O217" i="6"/>
  <c r="AQ104" i="3"/>
  <c r="O183" i="6"/>
  <c r="AQ231" i="3"/>
  <c r="O195" i="6"/>
  <c r="AQ187" i="3"/>
  <c r="O178" i="6"/>
  <c r="AQ28" i="3"/>
  <c r="O70" i="6"/>
  <c r="AQ125" i="3"/>
  <c r="O7" i="6"/>
  <c r="AQ94" i="3"/>
  <c r="O113" i="6"/>
  <c r="AQ236" i="3"/>
  <c r="O147" i="6"/>
  <c r="AQ145" i="3"/>
  <c r="O164" i="6"/>
  <c r="AQ130" i="3"/>
  <c r="O220" i="6"/>
  <c r="AQ115" i="3"/>
  <c r="O11" i="6"/>
  <c r="AQ100" i="3"/>
  <c r="O44" i="6"/>
  <c r="AQ212" i="3"/>
  <c r="O81" i="6"/>
  <c r="AQ72" i="3"/>
  <c r="O72" i="6"/>
  <c r="AQ101" i="3"/>
  <c r="O203" i="6"/>
  <c r="AQ41" i="3"/>
  <c r="O64" i="6"/>
  <c r="O226" i="6"/>
  <c r="AQ166" i="3"/>
  <c r="O230" i="6"/>
  <c r="AQ121" i="3"/>
  <c r="O66" i="6"/>
  <c r="AQ154" i="3"/>
  <c r="O156" i="6"/>
  <c r="AQ91" i="3"/>
  <c r="O163" i="6"/>
  <c r="AQ13" i="3"/>
  <c r="O127" i="6"/>
  <c r="AQ141" i="3"/>
  <c r="O176" i="6"/>
  <c r="AQ16" i="3"/>
  <c r="O59" i="6"/>
  <c r="AQ110" i="3"/>
  <c r="O132" i="6"/>
  <c r="O24" i="6"/>
  <c r="AQ192" i="3"/>
  <c r="O100" i="6"/>
  <c r="AQ239" i="3"/>
  <c r="O12" i="6"/>
  <c r="AQ160" i="3"/>
  <c r="O93" i="6"/>
  <c r="AQ197" i="3"/>
  <c r="O155" i="6"/>
  <c r="AQ200" i="3"/>
  <c r="O54" i="6"/>
  <c r="AQ203" i="3"/>
  <c r="O58" i="6"/>
  <c r="AQ44" i="3"/>
  <c r="O158" i="6"/>
  <c r="AQ15" i="3"/>
  <c r="AR111" i="3"/>
  <c r="AB111" i="3"/>
  <c r="O162" i="6"/>
  <c r="AQ96" i="3"/>
  <c r="O42" i="6"/>
  <c r="AQ161" i="3"/>
  <c r="O157" i="6"/>
  <c r="AQ146" i="3"/>
  <c r="O19" i="6"/>
  <c r="AQ116" i="3"/>
  <c r="O15" i="6"/>
  <c r="AQ228" i="3"/>
  <c r="O69" i="6"/>
  <c r="AQ93" i="3"/>
  <c r="O22" i="6"/>
  <c r="AQ150" i="3"/>
  <c r="O201" i="6"/>
  <c r="AQ183" i="3"/>
  <c r="O225" i="6"/>
  <c r="AQ5" i="3"/>
  <c r="O45" i="6"/>
  <c r="AQ213" i="3"/>
  <c r="O97" i="6"/>
  <c r="AQ20" i="3"/>
  <c r="O236" i="6"/>
  <c r="AQ57" i="3"/>
  <c r="O77" i="6"/>
  <c r="AQ232" i="3"/>
  <c r="O80" i="6"/>
  <c r="AQ107" i="3"/>
  <c r="O221" i="6"/>
  <c r="AQ60" i="3"/>
  <c r="O180" i="6"/>
  <c r="AQ188" i="3"/>
  <c r="O73" i="6"/>
  <c r="AQ157" i="3"/>
  <c r="O154" i="6"/>
  <c r="AQ127" i="3"/>
  <c r="O31" i="6"/>
  <c r="AQ208" i="3"/>
  <c r="O213" i="6"/>
  <c r="AQ34" i="3"/>
  <c r="O129" i="6"/>
  <c r="AQ162" i="3"/>
  <c r="O27" i="6"/>
  <c r="AQ35" i="3"/>
  <c r="O48" i="6"/>
  <c r="AQ131" i="3"/>
  <c r="O153" i="6"/>
  <c r="AQ102" i="3"/>
  <c r="O6" i="6"/>
  <c r="AQ118" i="3"/>
  <c r="AB117" i="3"/>
  <c r="AR117" i="3"/>
  <c r="O128" i="6"/>
  <c r="AQ120" i="3"/>
  <c r="O85" i="6"/>
  <c r="AQ26" i="3"/>
  <c r="O91" i="6"/>
  <c r="AQ133" i="3"/>
  <c r="O170" i="6"/>
  <c r="AQ6" i="3"/>
  <c r="O17" i="6"/>
  <c r="AQ136" i="3"/>
  <c r="AR182" i="3"/>
  <c r="AB182" i="3"/>
  <c r="AB119" i="3"/>
  <c r="O212" i="6"/>
  <c r="O227" i="6"/>
  <c r="AQ216" i="3"/>
  <c r="O244" i="6"/>
  <c r="O224" i="6"/>
  <c r="O143" i="6"/>
  <c r="AQ173" i="3"/>
  <c r="O60" i="6"/>
  <c r="AQ14" i="3"/>
  <c r="O43" i="6"/>
  <c r="AQ142" i="3"/>
  <c r="O74" i="6"/>
  <c r="AQ18" i="3"/>
  <c r="O234" i="6"/>
  <c r="AQ224" i="3"/>
  <c r="O232" i="6"/>
  <c r="AQ178" i="3"/>
  <c r="O219" i="6"/>
  <c r="AQ132" i="3"/>
  <c r="O136" i="6"/>
  <c r="AQ68" i="3"/>
  <c r="O79" i="6"/>
  <c r="AQ24" i="3"/>
  <c r="O211" i="6"/>
  <c r="AQ137" i="3"/>
  <c r="AB42" i="3"/>
  <c r="AR42" i="3"/>
  <c r="O243" i="6"/>
  <c r="AB179" i="3"/>
  <c r="AR179" i="3"/>
  <c r="O26" i="6"/>
  <c r="AQ139" i="3"/>
  <c r="O83" i="6"/>
  <c r="AQ219" i="3"/>
  <c r="O116" i="6"/>
  <c r="AQ76" i="3"/>
  <c r="O190" i="6"/>
  <c r="AQ204" i="3"/>
  <c r="O174" i="6"/>
  <c r="AQ29" i="3"/>
  <c r="O16" i="6"/>
  <c r="AQ189" i="3"/>
  <c r="O32" i="6"/>
  <c r="AQ158" i="3"/>
  <c r="O146" i="6"/>
  <c r="AQ31" i="3"/>
  <c r="O124" i="6"/>
  <c r="AQ143" i="3"/>
  <c r="O46" i="6"/>
  <c r="AQ238" i="3"/>
  <c r="O57" i="6"/>
  <c r="AQ51" i="3"/>
  <c r="O67" i="6"/>
  <c r="AQ148" i="3"/>
  <c r="O149" i="6"/>
  <c r="AQ151" i="3"/>
  <c r="AB170" i="3"/>
  <c r="AR170" i="3"/>
  <c r="O33" i="6"/>
  <c r="AQ92" i="3"/>
  <c r="O188" i="6"/>
  <c r="AQ45" i="3"/>
  <c r="O167" i="6"/>
  <c r="AQ174" i="3"/>
  <c r="O101" i="6"/>
  <c r="AQ159" i="3"/>
  <c r="O140" i="6"/>
  <c r="AQ32" i="3"/>
  <c r="O87" i="6"/>
  <c r="AQ112" i="3"/>
  <c r="O216" i="6"/>
  <c r="AQ33" i="3"/>
  <c r="O9" i="6"/>
  <c r="AQ177" i="3"/>
  <c r="O160" i="6"/>
  <c r="AQ50" i="3"/>
  <c r="O238" i="6"/>
  <c r="AQ147" i="3"/>
  <c r="O109" i="6"/>
  <c r="AQ164" i="3"/>
  <c r="AR152" i="3"/>
  <c r="AB152" i="3"/>
  <c r="AB198" i="3"/>
  <c r="AR198" i="3"/>
  <c r="O186" i="6"/>
  <c r="AQ23" i="3"/>
  <c r="O71" i="6"/>
  <c r="O21" i="6"/>
  <c r="AQ230" i="3"/>
  <c r="O210" i="6"/>
  <c r="AB153" i="3"/>
  <c r="AR153" i="3"/>
  <c r="O89" i="6"/>
  <c r="AQ58" i="3"/>
  <c r="O166" i="6"/>
  <c r="AQ155" i="3"/>
  <c r="O118" i="6"/>
  <c r="AQ190" i="3"/>
  <c r="O241" i="6"/>
  <c r="AQ128" i="3"/>
  <c r="O30" i="6"/>
  <c r="AQ49" i="3"/>
  <c r="O237" i="6"/>
  <c r="AQ36" i="3"/>
  <c r="O214" i="6"/>
  <c r="AQ19" i="3"/>
  <c r="O185" i="6"/>
  <c r="AQ7" i="3"/>
  <c r="O125" i="6"/>
  <c r="AQ40" i="3"/>
  <c r="O209" i="6"/>
  <c r="AQ108" i="3"/>
  <c r="AB220" i="3"/>
  <c r="AR220" i="3"/>
  <c r="O36" i="6"/>
  <c r="AQ61" i="3"/>
  <c r="O141" i="6"/>
  <c r="AQ205" i="3"/>
  <c r="O193" i="6"/>
  <c r="AQ30" i="3"/>
  <c r="O106" i="6"/>
  <c r="AQ175" i="3"/>
  <c r="AR48" i="3"/>
  <c r="AB48" i="3"/>
  <c r="O38" i="6"/>
  <c r="AQ210" i="3"/>
  <c r="O25" i="6"/>
  <c r="AQ122" i="3"/>
  <c r="O194" i="6"/>
  <c r="AQ38" i="3"/>
  <c r="AR215" i="3"/>
  <c r="AB215" i="3"/>
  <c r="O90" i="6"/>
  <c r="AQ70" i="3"/>
  <c r="AR168" i="3"/>
  <c r="AB168" i="3"/>
  <c r="O172" i="6"/>
  <c r="AQ169" i="3"/>
  <c r="O184" i="6"/>
  <c r="AQ233" i="3"/>
  <c r="O169" i="6"/>
  <c r="AQ124" i="3"/>
  <c r="O235" i="6"/>
  <c r="O200" i="6"/>
  <c r="AQ46" i="3"/>
  <c r="O150" i="6"/>
  <c r="AQ47" i="3"/>
  <c r="O159" i="6"/>
  <c r="AQ191" i="3"/>
  <c r="O175" i="6"/>
  <c r="AQ65" i="3"/>
  <c r="O165" i="6"/>
  <c r="AQ66" i="3"/>
  <c r="O55" i="6"/>
  <c r="AQ226" i="3"/>
  <c r="O5" i="6"/>
  <c r="AB135" i="3" l="1"/>
  <c r="AB184" i="3"/>
  <c r="AR205" i="3"/>
  <c r="AB205" i="3"/>
  <c r="AR191" i="3"/>
  <c r="AB191" i="3"/>
  <c r="AR142" i="3"/>
  <c r="AB142" i="3"/>
  <c r="AB188" i="3"/>
  <c r="AR188" i="3"/>
  <c r="AR183" i="3"/>
  <c r="AB183" i="3"/>
  <c r="AR121" i="3"/>
  <c r="AB121" i="3"/>
  <c r="AR231" i="3"/>
  <c r="AB231" i="3"/>
  <c r="AR95" i="3"/>
  <c r="AB95" i="3"/>
  <c r="AR235" i="3"/>
  <c r="AB235" i="3"/>
  <c r="AB89" i="3"/>
  <c r="AR89" i="3"/>
  <c r="AR199" i="3"/>
  <c r="AB199" i="3"/>
  <c r="AR29" i="3"/>
  <c r="AB29" i="3"/>
  <c r="AR24" i="3"/>
  <c r="AB24" i="3"/>
  <c r="AB177" i="3"/>
  <c r="AR177" i="3"/>
  <c r="AB136" i="3"/>
  <c r="AR136" i="3"/>
  <c r="AR30" i="3"/>
  <c r="AB30" i="3"/>
  <c r="AR36" i="3"/>
  <c r="AB36" i="3"/>
  <c r="AB230" i="3"/>
  <c r="AR230" i="3"/>
  <c r="AR189" i="3"/>
  <c r="AB189" i="3"/>
  <c r="AB131" i="3"/>
  <c r="AR131" i="3"/>
  <c r="AR192" i="3"/>
  <c r="AB192" i="3"/>
  <c r="AB130" i="3"/>
  <c r="AR130" i="3"/>
  <c r="AR167" i="3"/>
  <c r="AB167" i="3"/>
  <c r="AR229" i="3"/>
  <c r="AB229" i="3"/>
  <c r="AR33" i="3"/>
  <c r="AB33" i="3"/>
  <c r="AR151" i="3"/>
  <c r="AB151" i="3"/>
  <c r="AR137" i="3"/>
  <c r="AB137" i="3"/>
  <c r="AR14" i="3"/>
  <c r="AB14" i="3"/>
  <c r="AB6" i="3"/>
  <c r="AR6" i="3"/>
  <c r="AB60" i="3"/>
  <c r="AR60" i="3"/>
  <c r="AR150" i="3"/>
  <c r="AB150" i="3"/>
  <c r="AB166" i="3"/>
  <c r="AR166" i="3"/>
  <c r="AB104" i="3"/>
  <c r="AR104" i="3"/>
  <c r="AB59" i="3"/>
  <c r="AR59" i="3"/>
  <c r="AB79" i="3"/>
  <c r="AR79" i="3"/>
  <c r="AR185" i="3"/>
  <c r="AB185" i="3"/>
  <c r="AB12" i="3"/>
  <c r="AR12" i="3"/>
  <c r="AB140" i="3"/>
  <c r="AR140" i="3"/>
  <c r="AB23" i="3"/>
  <c r="AR23" i="3"/>
  <c r="AR173" i="3"/>
  <c r="AB173" i="3"/>
  <c r="AR133" i="3"/>
  <c r="AB133" i="3"/>
  <c r="AB107" i="3"/>
  <c r="AR107" i="3"/>
  <c r="AB110" i="3"/>
  <c r="AR110" i="3"/>
  <c r="AR83" i="3"/>
  <c r="AB83" i="3"/>
  <c r="AB218" i="3"/>
  <c r="AR218" i="3"/>
  <c r="AB138" i="3"/>
  <c r="AR138" i="3"/>
  <c r="AB234" i="3"/>
  <c r="AR234" i="3"/>
  <c r="AB52" i="3"/>
  <c r="AR52" i="3"/>
  <c r="AB27" i="3"/>
  <c r="AR27" i="3"/>
  <c r="AR15" i="3"/>
  <c r="AB15" i="3"/>
  <c r="AB148" i="3"/>
  <c r="AR148" i="3"/>
  <c r="AB204" i="3"/>
  <c r="AR204" i="3"/>
  <c r="AB162" i="3"/>
  <c r="AR162" i="3"/>
  <c r="AR93" i="3"/>
  <c r="AB93" i="3"/>
  <c r="AB44" i="3"/>
  <c r="AR44" i="3"/>
  <c r="AB41" i="3"/>
  <c r="AR41" i="3"/>
  <c r="AR236" i="3"/>
  <c r="AB236" i="3"/>
  <c r="AB84" i="3"/>
  <c r="AR84" i="3"/>
  <c r="AR69" i="3"/>
  <c r="AB69" i="3"/>
  <c r="AB214" i="3"/>
  <c r="AR214" i="3"/>
  <c r="AB49" i="3"/>
  <c r="AR49" i="3"/>
  <c r="AB128" i="3"/>
  <c r="AR128" i="3"/>
  <c r="AB32" i="3"/>
  <c r="AR32" i="3"/>
  <c r="AB68" i="3"/>
  <c r="AR68" i="3"/>
  <c r="AB26" i="3"/>
  <c r="AR26" i="3"/>
  <c r="AB232" i="3"/>
  <c r="AR232" i="3"/>
  <c r="AB16" i="3"/>
  <c r="AR16" i="3"/>
  <c r="AB227" i="3"/>
  <c r="AR227" i="3"/>
  <c r="AB25" i="3"/>
  <c r="AR25" i="3"/>
  <c r="AB217" i="3"/>
  <c r="AR217" i="3"/>
  <c r="AB193" i="3"/>
  <c r="AR193" i="3"/>
  <c r="AB90" i="3"/>
  <c r="AR90" i="3"/>
  <c r="AB145" i="3"/>
  <c r="AR145" i="3"/>
  <c r="AR61" i="3"/>
  <c r="AB61" i="3"/>
  <c r="AB124" i="3"/>
  <c r="AR124" i="3"/>
  <c r="AB51" i="3"/>
  <c r="AR51" i="3"/>
  <c r="AB76" i="3"/>
  <c r="AR76" i="3"/>
  <c r="AB34" i="3"/>
  <c r="AR34" i="3"/>
  <c r="AB228" i="3"/>
  <c r="AR228" i="3"/>
  <c r="AR203" i="3"/>
  <c r="AB203" i="3"/>
  <c r="AB101" i="3"/>
  <c r="AR101" i="3"/>
  <c r="AB94" i="3"/>
  <c r="AR94" i="3"/>
  <c r="AB99" i="3"/>
  <c r="AR99" i="3"/>
  <c r="AB82" i="3"/>
  <c r="AR82" i="3"/>
  <c r="AB56" i="3"/>
  <c r="AR56" i="3"/>
  <c r="AR17" i="3"/>
  <c r="AB17" i="3"/>
  <c r="AR38" i="3"/>
  <c r="AB38" i="3"/>
  <c r="O51" i="6"/>
  <c r="AQ4" i="3"/>
  <c r="AB190" i="3"/>
  <c r="AR190" i="3"/>
  <c r="AR159" i="3"/>
  <c r="AB159" i="3"/>
  <c r="AB132" i="3"/>
  <c r="AR132" i="3"/>
  <c r="AB120" i="3"/>
  <c r="AR120" i="3"/>
  <c r="AB57" i="3"/>
  <c r="AR57" i="3"/>
  <c r="AR141" i="3"/>
  <c r="AB141" i="3"/>
  <c r="AR114" i="3"/>
  <c r="AB114" i="3"/>
  <c r="AR105" i="3"/>
  <c r="AB105" i="3"/>
  <c r="AR43" i="3"/>
  <c r="AB43" i="3"/>
  <c r="AR81" i="3"/>
  <c r="AB81" i="3"/>
  <c r="AR70" i="3"/>
  <c r="AB70" i="3"/>
  <c r="AB122" i="3"/>
  <c r="AR122" i="3"/>
  <c r="AR208" i="3"/>
  <c r="AB208" i="3"/>
  <c r="AB116" i="3"/>
  <c r="AR116" i="3"/>
  <c r="AR200" i="3"/>
  <c r="AB200" i="3"/>
  <c r="AB72" i="3"/>
  <c r="AR72" i="3"/>
  <c r="AR125" i="3"/>
  <c r="AB125" i="3"/>
  <c r="AB10" i="3"/>
  <c r="AR10" i="3"/>
  <c r="AB225" i="3"/>
  <c r="AR225" i="3"/>
  <c r="AB209" i="3"/>
  <c r="AR209" i="3"/>
  <c r="AR22" i="3"/>
  <c r="AB22" i="3"/>
  <c r="AR247" i="3"/>
  <c r="AB247" i="3"/>
  <c r="AR216" i="3"/>
  <c r="AB216" i="3"/>
  <c r="AR226" i="3"/>
  <c r="AB226" i="3"/>
  <c r="AR155" i="3"/>
  <c r="AB155" i="3"/>
  <c r="AB164" i="3"/>
  <c r="AR164" i="3"/>
  <c r="AR174" i="3"/>
  <c r="AB174" i="3"/>
  <c r="AR178" i="3"/>
  <c r="AB178" i="3"/>
  <c r="AB20" i="3"/>
  <c r="AR20" i="3"/>
  <c r="AR13" i="3"/>
  <c r="AB13" i="3"/>
  <c r="AB129" i="3"/>
  <c r="AR129" i="3"/>
  <c r="AB9" i="3"/>
  <c r="AR9" i="3"/>
  <c r="AB202" i="3"/>
  <c r="AR202" i="3"/>
  <c r="AR144" i="3"/>
  <c r="AB144" i="3"/>
  <c r="AR54" i="3"/>
  <c r="AB54" i="3"/>
  <c r="AR55" i="3"/>
  <c r="AB55" i="3"/>
  <c r="AB238" i="3"/>
  <c r="AR238" i="3"/>
  <c r="AR40" i="3"/>
  <c r="AB40" i="3"/>
  <c r="AB143" i="3"/>
  <c r="AR143" i="3"/>
  <c r="AB139" i="3"/>
  <c r="AR139" i="3"/>
  <c r="AB127" i="3"/>
  <c r="AR127" i="3"/>
  <c r="AB146" i="3"/>
  <c r="AR146" i="3"/>
  <c r="AR197" i="3"/>
  <c r="AB197" i="3"/>
  <c r="AB212" i="3"/>
  <c r="AR212" i="3"/>
  <c r="AB28" i="3"/>
  <c r="AR28" i="3"/>
  <c r="AR87" i="3"/>
  <c r="AB87" i="3"/>
  <c r="AB97" i="3"/>
  <c r="AR97" i="3"/>
  <c r="AR39" i="3"/>
  <c r="AB39" i="3"/>
  <c r="AB35" i="3"/>
  <c r="AR35" i="3"/>
  <c r="AB108" i="3"/>
  <c r="AR108" i="3"/>
  <c r="AB169" i="3"/>
  <c r="AR169" i="3"/>
  <c r="AR45" i="3"/>
  <c r="AB45" i="3"/>
  <c r="AB224" i="3"/>
  <c r="AR224" i="3"/>
  <c r="AR213" i="3"/>
  <c r="AB213" i="3"/>
  <c r="AB91" i="3"/>
  <c r="AR91" i="3"/>
  <c r="AB176" i="3"/>
  <c r="AR176" i="3"/>
  <c r="AR80" i="3"/>
  <c r="AB80" i="3"/>
  <c r="AB106" i="3"/>
  <c r="AR106" i="3"/>
  <c r="AR207" i="3"/>
  <c r="AB207" i="3"/>
  <c r="AR243" i="3"/>
  <c r="AB243" i="3"/>
  <c r="AR46" i="3"/>
  <c r="AB46" i="3"/>
  <c r="AR219" i="3"/>
  <c r="AB219" i="3"/>
  <c r="AR147" i="3"/>
  <c r="AB147" i="3"/>
  <c r="AR7" i="3"/>
  <c r="AB7" i="3"/>
  <c r="AR31" i="3"/>
  <c r="AB31" i="3"/>
  <c r="AR118" i="3"/>
  <c r="AB118" i="3"/>
  <c r="AB161" i="3"/>
  <c r="AR161" i="3"/>
  <c r="AB160" i="3"/>
  <c r="AR160" i="3"/>
  <c r="AB100" i="3"/>
  <c r="AR100" i="3"/>
  <c r="AR187" i="3"/>
  <c r="AB187" i="3"/>
  <c r="AR244" i="3"/>
  <c r="AB244" i="3"/>
  <c r="AR62" i="3"/>
  <c r="AB62" i="3"/>
  <c r="AR112" i="3"/>
  <c r="AB112" i="3"/>
  <c r="AB210" i="3"/>
  <c r="AR210" i="3"/>
  <c r="AR58" i="3"/>
  <c r="AB58" i="3"/>
  <c r="AR50" i="3"/>
  <c r="AB50" i="3"/>
  <c r="AB18" i="3"/>
  <c r="AR18" i="3"/>
  <c r="AR157" i="3"/>
  <c r="AB157" i="3"/>
  <c r="AR5" i="3"/>
  <c r="AB5" i="3"/>
  <c r="AB154" i="3"/>
  <c r="AR154" i="3"/>
  <c r="AR78" i="3"/>
  <c r="AB78" i="3"/>
  <c r="AR85" i="3"/>
  <c r="AB85" i="3"/>
  <c r="AB201" i="3"/>
  <c r="AR201" i="3"/>
  <c r="AB206" i="3"/>
  <c r="AR206" i="3"/>
  <c r="AB98" i="3"/>
  <c r="AR98" i="3"/>
  <c r="AR47" i="3"/>
  <c r="AB47" i="3"/>
  <c r="AB233" i="3"/>
  <c r="AR233" i="3"/>
  <c r="AB66" i="3"/>
  <c r="AR66" i="3"/>
  <c r="AB65" i="3"/>
  <c r="AR65" i="3"/>
  <c r="AB92" i="3"/>
  <c r="AR92" i="3"/>
  <c r="AR175" i="3"/>
  <c r="AB175" i="3"/>
  <c r="AB19" i="3"/>
  <c r="AR19" i="3"/>
  <c r="AB158" i="3"/>
  <c r="AR158" i="3"/>
  <c r="AR102" i="3"/>
  <c r="AB102" i="3"/>
  <c r="AR96" i="3"/>
  <c r="AB96" i="3"/>
  <c r="AR239" i="3"/>
  <c r="AB239" i="3"/>
  <c r="AB115" i="3"/>
  <c r="AR115" i="3"/>
  <c r="AR134" i="3"/>
  <c r="AB134" i="3"/>
  <c r="AR77" i="3"/>
  <c r="AB77" i="3"/>
  <c r="AB4" i="3" l="1"/>
  <c r="AR4" i="3"/>
  <c r="AR156" i="3"/>
  <c r="AR113" i="3"/>
  <c r="AR86" i="3"/>
  <c r="O35" i="6"/>
  <c r="O144" i="6"/>
  <c r="O94" i="6"/>
  <c r="AR223" i="3"/>
  <c r="AR163" i="3"/>
  <c r="AR222" i="3"/>
  <c r="AR241" i="3"/>
  <c r="L248" i="6"/>
  <c r="L246" i="6"/>
  <c r="AR64" i="3"/>
  <c r="AR74" i="3"/>
  <c r="AR109" i="3"/>
  <c r="AR126" i="3"/>
  <c r="AR75" i="3"/>
  <c r="AR21" i="3"/>
  <c r="AQ156" i="3"/>
  <c r="AB156" i="3"/>
  <c r="Y156" i="3"/>
  <c r="AJ156" i="3"/>
  <c r="AK156" i="3"/>
  <c r="AO156" i="3"/>
  <c r="L49" i="6"/>
  <c r="O49" i="6"/>
  <c r="AQ241" i="3"/>
  <c r="AB241" i="3"/>
  <c r="Y241" i="3"/>
  <c r="AJ241" i="3"/>
  <c r="AK241" i="3"/>
  <c r="AO241" i="3"/>
  <c r="L23" i="6"/>
  <c r="O23" i="6"/>
  <c r="O76" i="6"/>
  <c r="L144" i="6"/>
  <c r="AQ103" i="3"/>
  <c r="AB103" i="3"/>
  <c r="Y103" i="3"/>
  <c r="AJ103" i="3"/>
  <c r="AK103" i="3"/>
  <c r="AO103" i="3"/>
  <c r="AR103" i="3"/>
  <c r="AR195" i="3"/>
  <c r="AR37" i="3"/>
  <c r="AQ113" i="3"/>
  <c r="AB113" i="3"/>
  <c r="Y113" i="3"/>
  <c r="AJ113" i="3"/>
  <c r="AK113" i="3"/>
  <c r="AO113" i="3"/>
  <c r="L137" i="6"/>
  <c r="O137" i="6"/>
  <c r="AR180" i="3"/>
  <c r="AR149" i="3"/>
  <c r="AR181" i="3"/>
  <c r="AR67" i="3"/>
  <c r="O78" i="6"/>
  <c r="O75" i="6"/>
  <c r="AR88" i="3"/>
  <c r="AR11" i="3"/>
  <c r="L94" i="6"/>
  <c r="AQ123" i="3"/>
  <c r="AB123" i="3"/>
  <c r="Y123" i="3"/>
  <c r="AJ123" i="3"/>
  <c r="AK123" i="3"/>
  <c r="AO123" i="3"/>
  <c r="AR123" i="3"/>
  <c r="L78" i="6"/>
  <c r="AQ63" i="3"/>
  <c r="AB63" i="3"/>
  <c r="Y63" i="3"/>
  <c r="AJ63" i="3"/>
  <c r="AK63" i="3"/>
  <c r="AO63" i="3"/>
  <c r="AR63" i="3"/>
  <c r="L75" i="6"/>
  <c r="AQ71" i="3"/>
  <c r="AB71" i="3"/>
  <c r="Y71" i="3"/>
  <c r="AJ71" i="3"/>
  <c r="AK71" i="3"/>
  <c r="AO71" i="3"/>
  <c r="AR71" i="3"/>
  <c r="AQ86" i="3"/>
  <c r="AB86" i="3"/>
  <c r="Y86" i="3"/>
  <c r="AJ86" i="3"/>
  <c r="AK86" i="3"/>
  <c r="AO86" i="3"/>
  <c r="L96" i="6"/>
  <c r="O96" i="6"/>
  <c r="O34" i="6"/>
  <c r="O246" i="6"/>
  <c r="L34" i="6"/>
  <c r="AQ186" i="3"/>
  <c r="AB186" i="3"/>
  <c r="Y186" i="3"/>
  <c r="AJ186" i="3"/>
  <c r="AK186" i="3"/>
  <c r="AO186" i="3"/>
  <c r="AR186" i="3"/>
  <c r="O47" i="6"/>
  <c r="AQ223" i="3"/>
  <c r="AB223" i="3"/>
  <c r="Y223" i="3"/>
  <c r="AJ223" i="3"/>
  <c r="AK223" i="3"/>
  <c r="AO223" i="3"/>
  <c r="L151" i="6"/>
  <c r="O151" i="6"/>
  <c r="AQ195" i="3"/>
  <c r="AB195" i="3"/>
  <c r="Y195" i="3"/>
  <c r="AJ195" i="3"/>
  <c r="AK195" i="3"/>
  <c r="AO195" i="3"/>
  <c r="L40" i="6"/>
  <c r="O40" i="6"/>
  <c r="O10" i="6"/>
  <c r="O3" i="6"/>
  <c r="O2" i="6"/>
  <c r="L35" i="6"/>
  <c r="AQ240" i="3"/>
  <c r="AB240" i="3"/>
  <c r="Y240" i="3"/>
  <c r="AJ240" i="3"/>
  <c r="AK240" i="3"/>
  <c r="AO240" i="3"/>
  <c r="AR240" i="3"/>
  <c r="AQ37" i="3"/>
  <c r="AB37" i="3"/>
  <c r="Y37" i="3"/>
  <c r="AJ37" i="3"/>
  <c r="AK37" i="3"/>
  <c r="AO37" i="3"/>
  <c r="L28" i="6"/>
  <c r="O28" i="6"/>
  <c r="L47" i="6"/>
  <c r="AQ53" i="3"/>
  <c r="AB53" i="3"/>
  <c r="Y53" i="3"/>
  <c r="AJ53" i="3"/>
  <c r="AK53" i="3"/>
  <c r="AO53" i="3"/>
  <c r="AR53" i="3"/>
  <c r="AQ75" i="3"/>
  <c r="AB75" i="3"/>
  <c r="Y75" i="3"/>
  <c r="AJ75" i="3"/>
  <c r="AK75" i="3"/>
  <c r="AO75" i="3"/>
  <c r="L41" i="6"/>
  <c r="O41" i="6"/>
  <c r="AR8" i="3"/>
  <c r="AQ64" i="3"/>
  <c r="AB64" i="3"/>
  <c r="Y64" i="3"/>
  <c r="AJ64" i="3"/>
  <c r="AK64" i="3"/>
  <c r="AO64" i="3"/>
  <c r="L37" i="6"/>
  <c r="O37" i="6"/>
  <c r="L76" i="6"/>
  <c r="AQ211" i="3"/>
  <c r="AB211" i="3"/>
  <c r="Y211" i="3"/>
  <c r="AJ211" i="3"/>
  <c r="AK211" i="3"/>
  <c r="AO211" i="3"/>
  <c r="AR211" i="3"/>
  <c r="AQ163" i="3"/>
  <c r="AB163" i="3"/>
  <c r="Y163" i="3"/>
  <c r="AJ163" i="3"/>
  <c r="AK163" i="3"/>
  <c r="AO163" i="3"/>
  <c r="L10" i="6"/>
  <c r="L3" i="6"/>
  <c r="AQ21" i="3"/>
  <c r="AB21" i="3"/>
  <c r="Y21" i="3"/>
  <c r="AJ21" i="3"/>
  <c r="AK21" i="3"/>
  <c r="AO21" i="3"/>
  <c r="L98" i="6"/>
  <c r="O98" i="6"/>
  <c r="O61" i="6"/>
  <c r="AQ222" i="3"/>
  <c r="AB222" i="3"/>
  <c r="Y222" i="3"/>
  <c r="AJ222" i="3"/>
  <c r="AK222" i="3"/>
  <c r="AO222" i="3"/>
  <c r="L152" i="6"/>
  <c r="O152" i="6"/>
  <c r="AO2" i="3"/>
  <c r="L247" i="6"/>
  <c r="AQ109" i="3"/>
  <c r="AB109" i="3"/>
  <c r="Y109" i="3"/>
  <c r="AJ109" i="3"/>
  <c r="AK109" i="3"/>
  <c r="AO109" i="3"/>
  <c r="L111" i="6"/>
  <c r="O111" i="6"/>
  <c r="AQ126" i="3"/>
  <c r="AB126" i="3"/>
  <c r="Y126" i="3"/>
  <c r="AJ126" i="3"/>
  <c r="AK126" i="3"/>
  <c r="AO126" i="3"/>
  <c r="L14" i="6"/>
  <c r="O14" i="6"/>
  <c r="O139" i="6"/>
  <c r="L61" i="6"/>
  <c r="AQ194" i="3"/>
  <c r="AB194" i="3"/>
  <c r="Y194" i="3"/>
  <c r="AJ194" i="3"/>
  <c r="AK194" i="3"/>
  <c r="AO194" i="3"/>
  <c r="AR194" i="3"/>
  <c r="AQ74" i="3"/>
  <c r="AB74" i="3"/>
  <c r="Y74" i="3"/>
  <c r="AJ74" i="3"/>
  <c r="AK74" i="3"/>
  <c r="AO74" i="3"/>
  <c r="L82" i="6"/>
  <c r="O82" i="6"/>
  <c r="L139" i="6"/>
  <c r="AQ242" i="3"/>
  <c r="AB242" i="3"/>
  <c r="Y242" i="3"/>
  <c r="AJ242" i="3"/>
  <c r="AK242" i="3"/>
  <c r="AO242" i="3"/>
  <c r="AR242" i="3"/>
  <c r="AQ180" i="3"/>
  <c r="AB180" i="3"/>
  <c r="Y180" i="3"/>
  <c r="AJ180" i="3"/>
  <c r="AK180" i="3"/>
  <c r="AO180" i="3"/>
  <c r="L104" i="6"/>
  <c r="O104" i="6"/>
  <c r="AQ149" i="3"/>
  <c r="AB149" i="3"/>
  <c r="Y149" i="3"/>
  <c r="AJ149" i="3"/>
  <c r="AK149" i="3"/>
  <c r="AO149" i="3"/>
  <c r="L135" i="6"/>
  <c r="O135" i="6"/>
  <c r="AQ181" i="3"/>
  <c r="AB181" i="3"/>
  <c r="Y181" i="3"/>
  <c r="AJ181" i="3"/>
  <c r="AK181" i="3"/>
  <c r="AO181" i="3"/>
  <c r="L50" i="6"/>
  <c r="O50" i="6"/>
  <c r="AQ67" i="3"/>
  <c r="AB67" i="3"/>
  <c r="Y67" i="3"/>
  <c r="AJ67" i="3"/>
  <c r="AK67" i="3"/>
  <c r="AO67" i="3"/>
  <c r="L56" i="6"/>
  <c r="O56" i="6"/>
  <c r="AQ88" i="3"/>
  <c r="AB88" i="3"/>
  <c r="Y88" i="3"/>
  <c r="AJ88" i="3"/>
  <c r="AK88" i="3"/>
  <c r="AO88" i="3"/>
  <c r="L20" i="6"/>
  <c r="O20" i="6"/>
  <c r="AQ8" i="3"/>
  <c r="AB8" i="3"/>
  <c r="Y8" i="3"/>
  <c r="AJ8" i="3"/>
  <c r="AK8" i="3"/>
  <c r="AO8" i="3"/>
  <c r="L161" i="6"/>
  <c r="O161" i="6"/>
  <c r="AQ11" i="3"/>
  <c r="AB11" i="3"/>
  <c r="Y11" i="3"/>
  <c r="AJ11" i="3"/>
  <c r="AK11" i="3"/>
  <c r="AO11" i="3"/>
  <c r="L145" i="6"/>
  <c r="O14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Tram Le</author>
  </authors>
  <commentList>
    <comment ref="T66" authorId="0" shapeId="0" xr:uid="{7382CC24-2988-457A-8D00-02943A13277F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157" authorId="0" shapeId="0" xr:uid="{1A503953-1EA0-4766-8971-2D363B37834D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164" authorId="0" shapeId="0" xr:uid="{D7719E73-1C91-4933-8BC9-6C96BDD0C8F6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1" authorId="0" shapeId="0" xr:uid="{949F1919-B0AF-4AA6-8977-D0B0B3C6B873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2" authorId="0" shapeId="0" xr:uid="{793E92CB-B6B8-44A7-8749-CE9AAEA6E2D0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3" authorId="0" shapeId="0" xr:uid="{F88C3B0F-9F70-4F87-9781-15CA1804BDA1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4" authorId="0" shapeId="0" xr:uid="{A986E39C-03CC-4DC9-B8C2-DE21AF5E6050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5" authorId="0" shapeId="0" xr:uid="{D375CEE8-D4AA-48F3-A41F-643C35A5CBD7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6" authorId="0" shapeId="0" xr:uid="{664D139B-3D88-4FD8-8B05-182606CD364A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7" authorId="0" shapeId="0" xr:uid="{643F2F5E-E6C5-47FB-AA3E-3C65859C6A06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8" authorId="0" shapeId="0" xr:uid="{98356792-1423-44F8-B25F-77C353C74B70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09" authorId="0" shapeId="0" xr:uid="{4016FEAD-2C21-4A26-8D2F-08203FE060D3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0" authorId="0" shapeId="0" xr:uid="{1ED38627-73CC-4007-BC22-3E36569924BE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1" authorId="0" shapeId="0" xr:uid="{348C0E90-DBFA-4509-9B7E-95A490D0CAC7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2" authorId="0" shapeId="0" xr:uid="{B24F846E-8B77-475D-A8D3-6D209A0711B0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3" authorId="0" shapeId="0" xr:uid="{24CFC8EA-5402-4FCF-BE20-1226F3CBEB89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4" authorId="0" shapeId="0" xr:uid="{455526BA-6A1D-4409-935A-EBC4978552FB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5" authorId="0" shapeId="0" xr:uid="{7B54F73E-4944-4EF2-B196-8FA05370B5DF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6" authorId="0" shapeId="0" xr:uid="{0C5B4FB7-866F-4B7E-9393-1E39D9D5D125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7" authorId="0" shapeId="0" xr:uid="{50113147-417D-4BDC-9EDF-6889D55C8E95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18" authorId="0" shapeId="0" xr:uid="{6428FD8E-EFA6-4381-A5ED-EEA8426F9A59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27" authorId="0" shapeId="0" xr:uid="{C0CBCF3F-E04C-455E-87F3-F34E65AB50B0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28" authorId="0" shapeId="0" xr:uid="{57BF7E7D-7EDE-40D0-A3FD-B6010C75D094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29" authorId="0" shapeId="0" xr:uid="{5D0D9B0C-B9EB-4A2F-9E39-72CC8109A885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30" authorId="0" shapeId="0" xr:uid="{358E23A5-745F-447C-852D-041900E88BCA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31" authorId="0" shapeId="0" xr:uid="{FBE2A97E-FCFF-4E7C-9E34-5018502E6FA1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32" authorId="0" shapeId="0" xr:uid="{FB3B3801-CD36-434F-B334-F8876FD8E519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38" authorId="0" shapeId="0" xr:uid="{6B63B8EE-244D-4576-9546-B06F0B19FD11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39" authorId="0" shapeId="0" xr:uid="{A8FC8954-7AB5-418F-80D7-ACDCC6B52305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47" authorId="0" shapeId="0" xr:uid="{1A41B0C8-BE7A-4BCB-A4ED-60C7B2019AB9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  <comment ref="T248" authorId="0" shapeId="0" xr:uid="{23617DAC-0D5C-4455-ACCA-06A05BE5BDBC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Note Tặng KH, tạm tính</t>
        </r>
      </text>
    </comment>
  </commentList>
</comments>
</file>

<file path=xl/sharedStrings.xml><?xml version="1.0" encoding="utf-8"?>
<sst xmlns="http://schemas.openxmlformats.org/spreadsheetml/2006/main" count="13131" uniqueCount="1927">
  <si>
    <t>BÁO CÁO LỢI NHUẬN TỪNG DÒNG XE - THÁNG 3/2026</t>
  </si>
  <si>
    <t>AFC - Bảng kê chứng từ tháng 3</t>
  </si>
  <si>
    <t>STT</t>
  </si>
  <si>
    <t>Mã KH</t>
  </si>
  <si>
    <t>Tên khách hàng</t>
  </si>
  <si>
    <t>Loại xe</t>
  </si>
  <si>
    <t>Số khung</t>
  </si>
  <si>
    <t>SR</t>
  </si>
  <si>
    <t>Doanh thu</t>
  </si>
  <si>
    <t>Điều chỉnh DT</t>
  </si>
  <si>
    <t>Giá vốn</t>
  </si>
  <si>
    <t>CKNM</t>
  </si>
  <si>
    <t>Lương năng suất</t>
  </si>
  <si>
    <t>Chi phí BH</t>
  </si>
  <si>
    <t>Chi phí phụ kiện</t>
  </si>
  <si>
    <t>Lợi nhuận còn lại</t>
  </si>
  <si>
    <t>2C04495</t>
  </si>
  <si>
    <t>PHẠM NGỌC TUẤN</t>
  </si>
  <si>
    <t>VF8 Plus</t>
  </si>
  <si>
    <t>RLLV1AUA4SH744707</t>
  </si>
  <si>
    <t>SLKD</t>
  </si>
  <si>
    <t>2C04366</t>
  </si>
  <si>
    <t>NGÔ CÔNG KHÁNH</t>
  </si>
  <si>
    <t>VF7 Plus</t>
  </si>
  <si>
    <t>RLLV3FHC2SH865397</t>
  </si>
  <si>
    <t>2C04282</t>
  </si>
  <si>
    <t>NGÔ THỊ PHƯƠNG</t>
  </si>
  <si>
    <t>VF7 PLUS</t>
  </si>
  <si>
    <t>RLLV3FKC9TH728063</t>
  </si>
  <si>
    <t>Q9KD</t>
  </si>
  <si>
    <t>2C04515</t>
  </si>
  <si>
    <t>PHẠM THÙY LINH</t>
  </si>
  <si>
    <t>VF6 PLUs</t>
  </si>
  <si>
    <t>RLLVAG8C0TH705855</t>
  </si>
  <si>
    <t>2C04430</t>
  </si>
  <si>
    <t>NGUYỄN THỊ HỒNG HẠNH</t>
  </si>
  <si>
    <t>RLLVAG8C1TH704939</t>
  </si>
  <si>
    <t>2C04321</t>
  </si>
  <si>
    <t>TRẦN THANH PHÚC</t>
  </si>
  <si>
    <t>RLLVAG8C1TH734216</t>
  </si>
  <si>
    <t>2C04302</t>
  </si>
  <si>
    <t>ĐỖ NHẬT MINH</t>
  </si>
  <si>
    <t>RLLVAG8C3TH709365</t>
  </si>
  <si>
    <t>LAKD</t>
  </si>
  <si>
    <t>2C04296</t>
  </si>
  <si>
    <t>DƯƠNG QUỐC HÙNG</t>
  </si>
  <si>
    <t>RLLVAG8C4TH714767</t>
  </si>
  <si>
    <t>2C04472</t>
  </si>
  <si>
    <t>LÊ VĂN ĐẠT</t>
  </si>
  <si>
    <t>RLLVAG8C5TH734218</t>
  </si>
  <si>
    <t>BLKD</t>
  </si>
  <si>
    <t>2C04346</t>
  </si>
  <si>
    <t>NGUYỄN THANH HÙNG</t>
  </si>
  <si>
    <t>RLLVAG8C6TH708646</t>
  </si>
  <si>
    <t>QTKD</t>
  </si>
  <si>
    <t>2C04508</t>
  </si>
  <si>
    <t>NGUYỄN VĂN VẬN</t>
  </si>
  <si>
    <t>RLLVAG8C6TH717749</t>
  </si>
  <si>
    <t>2C03080</t>
  </si>
  <si>
    <t>HÀ PHÚ SANG</t>
  </si>
  <si>
    <t>RLLVAG8C6TH729433</t>
  </si>
  <si>
    <t>2C04347</t>
  </si>
  <si>
    <t>LƯƠNG THỊ THÙY TRANG</t>
  </si>
  <si>
    <t>RLLVAG8C7TH734169</t>
  </si>
  <si>
    <t>HOÀNG ANH VŨ</t>
  </si>
  <si>
    <t>RLLVAG8C8TH712424</t>
  </si>
  <si>
    <t>2C04471</t>
  </si>
  <si>
    <t>ĐẶNG VĂN ĐỘ</t>
  </si>
  <si>
    <t>RLLVAG8C8TH730812</t>
  </si>
  <si>
    <t>2C04325</t>
  </si>
  <si>
    <t>VŨ LƯU THIÊN KIM</t>
  </si>
  <si>
    <t>RLLVAG8C9TH729135</t>
  </si>
  <si>
    <t>2C04166</t>
  </si>
  <si>
    <t>HUỲNH VĂN VIẾT</t>
  </si>
  <si>
    <t>VF 6 ECO</t>
  </si>
  <si>
    <t>RLLVAGND0TH705108</t>
  </si>
  <si>
    <t>2C04509</t>
  </si>
  <si>
    <t>PHẠM THANH PHÚC</t>
  </si>
  <si>
    <t>RLLVAGND0TH723009</t>
  </si>
  <si>
    <t>2C04440</t>
  </si>
  <si>
    <t>HỒ TÁ PHI</t>
  </si>
  <si>
    <t>RLLVAGND0TH729375</t>
  </si>
  <si>
    <t>2C04520</t>
  </si>
  <si>
    <t>NGUYỄN VĂN LÂM</t>
  </si>
  <si>
    <t>RLLVAGND2TH736683</t>
  </si>
  <si>
    <t>2C04467</t>
  </si>
  <si>
    <t>TRẦN CÔNG DANH</t>
  </si>
  <si>
    <t>RLLVAGND8TH738311</t>
  </si>
  <si>
    <t>2C04390</t>
  </si>
  <si>
    <t>NGÔ THỊ THẢO UYÊN</t>
  </si>
  <si>
    <t>RLLVAGND9TH708590</t>
  </si>
  <si>
    <t>2C04196</t>
  </si>
  <si>
    <t>NGUYỄN HOÀNG KHANG</t>
  </si>
  <si>
    <t>RLLVAGNDXTH722935</t>
  </si>
  <si>
    <t>2C04189</t>
  </si>
  <si>
    <t>VÕ VĂN BỬU</t>
  </si>
  <si>
    <t>VF6 PLus</t>
  </si>
  <si>
    <t>RLLVAGPC3TH997051</t>
  </si>
  <si>
    <t>2C03977</t>
  </si>
  <si>
    <t>NGUYỄN THỊ HOÀI HƯƠNG</t>
  </si>
  <si>
    <t>RLLVAGPC5TH997083</t>
  </si>
  <si>
    <t>2C04170</t>
  </si>
  <si>
    <t>PHAN THỴ ÁI TRINH</t>
  </si>
  <si>
    <t>RLLVAGPC8TH997109</t>
  </si>
  <si>
    <t>2C04188</t>
  </si>
  <si>
    <t>LA THỊ NGA</t>
  </si>
  <si>
    <t>LIMO GREEN</t>
  </si>
  <si>
    <t>RLLVFPNT0SH872317</t>
  </si>
  <si>
    <t>2C04477</t>
  </si>
  <si>
    <t>NGUYỄN XUÂN QUÝ</t>
  </si>
  <si>
    <t>RLLVFPNT0SH887691</t>
  </si>
  <si>
    <t>2C04460</t>
  </si>
  <si>
    <t>NGUYỄN VĂN HÒA</t>
  </si>
  <si>
    <t>RLLVFPNT0TH701357</t>
  </si>
  <si>
    <t>2C04279</t>
  </si>
  <si>
    <t>DƯƠNG NGỌC DƯƠNG</t>
  </si>
  <si>
    <t>RLLVFPNT0TH701424</t>
  </si>
  <si>
    <t>2C04362</t>
  </si>
  <si>
    <t>NGUYỄN THỊ THÙY LIÊN</t>
  </si>
  <si>
    <t>RLLVFPNT0TH702427</t>
  </si>
  <si>
    <t>2C04497</t>
  </si>
  <si>
    <t>LÂM KIM PHƯỢNG</t>
  </si>
  <si>
    <t>RLLVFPNT0TH703609</t>
  </si>
  <si>
    <t>2C04253</t>
  </si>
  <si>
    <t>HÀ ĐIỀN THÀNH</t>
  </si>
  <si>
    <t>RLLVFPNT0TH719020</t>
  </si>
  <si>
    <t>2C04255</t>
  </si>
  <si>
    <t>NGUYỄN THỊ LIÊN</t>
  </si>
  <si>
    <t>RLLVFPNT1TH704025</t>
  </si>
  <si>
    <t>2C04482</t>
  </si>
  <si>
    <t>NGUYỄN THỊ MỘNG TUYỀN</t>
  </si>
  <si>
    <t>RLLVFPNT1TH719432</t>
  </si>
  <si>
    <t>2C04270</t>
  </si>
  <si>
    <t>NGUYỄN THÀNH SƠN</t>
  </si>
  <si>
    <t>RLLVFPNT1TH719513</t>
  </si>
  <si>
    <t>2C04353</t>
  </si>
  <si>
    <t>ĐINH CÔNG LINH</t>
  </si>
  <si>
    <t>RLLVFPNT1TH737428</t>
  </si>
  <si>
    <t>2C04262</t>
  </si>
  <si>
    <t>PHAN XUÂN PHÚ</t>
  </si>
  <si>
    <t>RLLVFPNT2SH884632</t>
  </si>
  <si>
    <t>2C04463</t>
  </si>
  <si>
    <t>DƯƠNG VĂN BẢO</t>
  </si>
  <si>
    <t>RLLVFPNT2SH888471</t>
  </si>
  <si>
    <t>2C04058</t>
  </si>
  <si>
    <t>NGÔ HOÀNG TRỌNG</t>
  </si>
  <si>
    <t>RLLVFPNT2TH702395</t>
  </si>
  <si>
    <t>2C04177</t>
  </si>
  <si>
    <t>HOÀNG ANH TUẤN</t>
  </si>
  <si>
    <t>RLLVFPNT2TH719648</t>
  </si>
  <si>
    <t>2C04488</t>
  </si>
  <si>
    <t>NGUYỄN ĐỨC LONG</t>
  </si>
  <si>
    <t>RLLVFPNT2TH738801</t>
  </si>
  <si>
    <t>2C04519</t>
  </si>
  <si>
    <t>LÊ THỊ NGỌC HOA</t>
  </si>
  <si>
    <t>RLLVFPNT3SH870271</t>
  </si>
  <si>
    <t>2C04239</t>
  </si>
  <si>
    <t>NGUYỄN NGỌC TUỆ</t>
  </si>
  <si>
    <t>RLLVFPNT3SH887992</t>
  </si>
  <si>
    <t>2C04404</t>
  </si>
  <si>
    <t>CÔNG TY TNHH TM DV XNK SUFRUIT</t>
  </si>
  <si>
    <t>RLLVFPNT3SH890102</t>
  </si>
  <si>
    <t>2C04454</t>
  </si>
  <si>
    <t>CAO XUÂN TRÔNG</t>
  </si>
  <si>
    <t>RLLVFPNT3TH701448</t>
  </si>
  <si>
    <t>2C04344</t>
  </si>
  <si>
    <t>DƯƠNG QUỐC PHONG</t>
  </si>
  <si>
    <t>RLLVFPNT3TH702700</t>
  </si>
  <si>
    <t>2C04057</t>
  </si>
  <si>
    <t>TRƯƠNG QUỐC HƯNG</t>
  </si>
  <si>
    <t>RLLVFPNT3TH707329</t>
  </si>
  <si>
    <t>2C04294</t>
  </si>
  <si>
    <t>NGUYỄN NGỌC GIANG</t>
  </si>
  <si>
    <t>RLLVFPNT3TH708416</t>
  </si>
  <si>
    <t>2C04272</t>
  </si>
  <si>
    <t>ĐẶNG HỒNG ĐỨC</t>
  </si>
  <si>
    <t>RLLVFPNT3TH711736</t>
  </si>
  <si>
    <t>2C04475</t>
  </si>
  <si>
    <t>NGÔ ĐÌNH TRUNG</t>
  </si>
  <si>
    <t>RLLVFPNT4TH700762</t>
  </si>
  <si>
    <t>2C04505</t>
  </si>
  <si>
    <t>NGUYỄN THỊ CẨM TIÊN</t>
  </si>
  <si>
    <t>RLLVFPNT4TH702947</t>
  </si>
  <si>
    <t>2C04257</t>
  </si>
  <si>
    <t>NGUYỄN THỊ NGỌC LAN</t>
  </si>
  <si>
    <t>RLLVFPNT4TH703600</t>
  </si>
  <si>
    <t>2C04241</t>
  </si>
  <si>
    <t>TRƯƠNG SĨ QUÝ</t>
  </si>
  <si>
    <t>RLLVFPNT4TH709171</t>
  </si>
  <si>
    <t>2C04181</t>
  </si>
  <si>
    <t>NGUYỄN VĂN SƠN</t>
  </si>
  <si>
    <t>RLLVFPNT4TH714080</t>
  </si>
  <si>
    <t>2C04405</t>
  </si>
  <si>
    <t>TRƯƠNG THỊ LÊ NA</t>
  </si>
  <si>
    <t>RLLVFPNT4TH719585</t>
  </si>
  <si>
    <t>2C04092</t>
  </si>
  <si>
    <t>NGUYỄN THANH THY</t>
  </si>
  <si>
    <t>RLLVFPNT5SH864665</t>
  </si>
  <si>
    <t>2C04354</t>
  </si>
  <si>
    <t>ĐỖ VĂN TRƯỜNG</t>
  </si>
  <si>
    <t>RLLVFPNT5SH885158</t>
  </si>
  <si>
    <t>2C04185</t>
  </si>
  <si>
    <t>ĐOÀN HOÀNG SANG</t>
  </si>
  <si>
    <t>RLLVFPNT5SH890988</t>
  </si>
  <si>
    <t>2C04447</t>
  </si>
  <si>
    <t>PHẠM THỊ HỒNG SƯƠNG</t>
  </si>
  <si>
    <t>RLLVFPNT5TH701645</t>
  </si>
  <si>
    <t>2C04378</t>
  </si>
  <si>
    <t>ĐẶNG THÀNH TUẤN</t>
  </si>
  <si>
    <t>RLLVFPNT5TH702620</t>
  </si>
  <si>
    <t>2C04522</t>
  </si>
  <si>
    <t>TRẦN THỊ LỆ THU</t>
  </si>
  <si>
    <t>RLLVFPNT5TH704741</t>
  </si>
  <si>
    <t>2C04363</t>
  </si>
  <si>
    <t>ĐỖ VIẾT SỸ</t>
  </si>
  <si>
    <t>RLLVFPNT5TH707669</t>
  </si>
  <si>
    <t>2C04428</t>
  </si>
  <si>
    <t>VÕ MINH TRÍ</t>
  </si>
  <si>
    <t>RLLVFPNT5TH712032</t>
  </si>
  <si>
    <t>2C04182</t>
  </si>
  <si>
    <t>NGUYỄN MINH TÂM</t>
  </si>
  <si>
    <t>RLLVFPNT5TH715030</t>
  </si>
  <si>
    <t>2C04096</t>
  </si>
  <si>
    <t>NGUYỄN THỊ THANH TRÚC</t>
  </si>
  <si>
    <t>RLLVFPNT5TH724908</t>
  </si>
  <si>
    <t>2C04393</t>
  </si>
  <si>
    <t>LÊ ANH TUẤN</t>
  </si>
  <si>
    <t>RLLVFPNT6SH887758</t>
  </si>
  <si>
    <t>2C04487</t>
  </si>
  <si>
    <t>TRẦN MINH KHÁNH</t>
  </si>
  <si>
    <t>RLLVFPNT6TH702982</t>
  </si>
  <si>
    <t>2C04359</t>
  </si>
  <si>
    <t>PHẠM TRÍ TÀI</t>
  </si>
  <si>
    <t>RLLVFPNT6TH711732</t>
  </si>
  <si>
    <t>2C04192</t>
  </si>
  <si>
    <t>HUỲNH THANH HẢI</t>
  </si>
  <si>
    <t>RLLVFPNT6TH714999</t>
  </si>
  <si>
    <t>2C04153</t>
  </si>
  <si>
    <t>MAI VĂN LƯỢNG</t>
  </si>
  <si>
    <t>RLLVFPNT6TH718891</t>
  </si>
  <si>
    <t>2C04165</t>
  </si>
  <si>
    <t>VÕ CÔNG SƠN</t>
  </si>
  <si>
    <t>RLLVFPNT6TH719359</t>
  </si>
  <si>
    <t>2C04483</t>
  </si>
  <si>
    <t>LÊ VĂN THỨC</t>
  </si>
  <si>
    <t>RLLVFPNT7TH703560</t>
  </si>
  <si>
    <t>2C04384</t>
  </si>
  <si>
    <t>NGUYỄN THÀNH LUÂN</t>
  </si>
  <si>
    <t>RLLVFPNT7TH705227</t>
  </si>
  <si>
    <t>2C04209</t>
  </si>
  <si>
    <t>NGUYỄN TRỌNG THẮNG</t>
  </si>
  <si>
    <t>RLLVFPNT7TH709102</t>
  </si>
  <si>
    <t>2C04163</t>
  </si>
  <si>
    <t>HUỲNH TRỌNG ÂN</t>
  </si>
  <si>
    <t>RLLVFPNT7TH709164</t>
  </si>
  <si>
    <t>2C04269</t>
  </si>
  <si>
    <t>NGUYỄN TẤN BỬU</t>
  </si>
  <si>
    <t>RLLVFPNT7TH714025</t>
  </si>
  <si>
    <t>2C03117</t>
  </si>
  <si>
    <t>NGUYỄN NGỌC HẢI TRÂN</t>
  </si>
  <si>
    <t>RLLVFPNT7TH714929</t>
  </si>
  <si>
    <t>2C04210</t>
  </si>
  <si>
    <t>HUỲNH THỊ HIỀN</t>
  </si>
  <si>
    <t>RLLVFPNT7TH719354</t>
  </si>
  <si>
    <t>2C04498</t>
  </si>
  <si>
    <t>TRẦN CHÍ HÂN</t>
  </si>
  <si>
    <t>RLLVFPNT7TH737529</t>
  </si>
  <si>
    <t>2C04493</t>
  </si>
  <si>
    <t>LÊ QUỐC PHÚ</t>
  </si>
  <si>
    <t>RLLVFPNT8SH882061</t>
  </si>
  <si>
    <t>2C04174</t>
  </si>
  <si>
    <t>NGUYỄN ĐÌNH LUẬN</t>
  </si>
  <si>
    <t>RLLVFPNT8SH884635</t>
  </si>
  <si>
    <t>2C04443</t>
  </si>
  <si>
    <t>TRẦN NGỌC HIỆU</t>
  </si>
  <si>
    <t>RLLVFPNT8TH701557</t>
  </si>
  <si>
    <t>2C04268</t>
  </si>
  <si>
    <t>RLLVFPNT8TH709111</t>
  </si>
  <si>
    <t>2C04242</t>
  </si>
  <si>
    <t>PHAN THỊ LAM HỒNG</t>
  </si>
  <si>
    <t>RLLVFPNT8TH710257</t>
  </si>
  <si>
    <t>2C04180</t>
  </si>
  <si>
    <t>NGUYỄN THÀNH TRUNG</t>
  </si>
  <si>
    <t>RLLVFPNT8TH715037</t>
  </si>
  <si>
    <t>2C03677</t>
  </si>
  <si>
    <t>THẠCH ĐUA</t>
  </si>
  <si>
    <t>RLLVFPNT8TH715717</t>
  </si>
  <si>
    <t>2C04410</t>
  </si>
  <si>
    <t>TRẦN VĂN TÙNG</t>
  </si>
  <si>
    <t>RLLVFPNT8TH716026</t>
  </si>
  <si>
    <t>2C04506</t>
  </si>
  <si>
    <t>PHẠM NGỌC LÝ</t>
  </si>
  <si>
    <t>RLLVFPNT8TH737507</t>
  </si>
  <si>
    <t>2C04470</t>
  </si>
  <si>
    <t>PHẠM NGỌC HOÀNG</t>
  </si>
  <si>
    <t>RLLVFPNT8TH738799</t>
  </si>
  <si>
    <t>2C04333</t>
  </si>
  <si>
    <t>VÕ TRUNG ĐÔNG</t>
  </si>
  <si>
    <t>RLLVFPNT9SH884871</t>
  </si>
  <si>
    <t>2C04076</t>
  </si>
  <si>
    <t>LÊ VĂN DŨNG</t>
  </si>
  <si>
    <t>RLLVFPNT9SH885728</t>
  </si>
  <si>
    <t>2C04313</t>
  </si>
  <si>
    <t>TẠ QUANG TRUNG</t>
  </si>
  <si>
    <t>RLLVFPNT9SH890041</t>
  </si>
  <si>
    <t>2C04154</t>
  </si>
  <si>
    <t>LA QUANG CHÍNH</t>
  </si>
  <si>
    <t>RLLVFPNT9TH701034</t>
  </si>
  <si>
    <t>2C04161</t>
  </si>
  <si>
    <t>HUỲNH LAM BỬU</t>
  </si>
  <si>
    <t>RLLVFPNT9TH701194</t>
  </si>
  <si>
    <t>2C02748</t>
  </si>
  <si>
    <t>CÔNG TY TNHH GAS SAO MAI</t>
  </si>
  <si>
    <t>RLLVFPNT9TH710266</t>
  </si>
  <si>
    <t>2C04518</t>
  </si>
  <si>
    <t>PHAN KHẮC QUY</t>
  </si>
  <si>
    <t>RLLVFPNT9TH736964</t>
  </si>
  <si>
    <t>2C04458</t>
  </si>
  <si>
    <t>LÊ TUẤN AN</t>
  </si>
  <si>
    <t>RLLVFPNTXTH709241</t>
  </si>
  <si>
    <t>2C04249</t>
  </si>
  <si>
    <t>NGUYỄN THẾ NGỌC</t>
  </si>
  <si>
    <t>RLLVFPNTXTH711698</t>
  </si>
  <si>
    <t>2C04194</t>
  </si>
  <si>
    <t>NGUYỄN NGỌC NHƯ Ý</t>
  </si>
  <si>
    <t>RLLVFPNTXTH711782</t>
  </si>
  <si>
    <t>2C04435</t>
  </si>
  <si>
    <t>ĐINH THỊ NGA</t>
  </si>
  <si>
    <t>RLLVFPNTXTH719381</t>
  </si>
  <si>
    <t>2C04303</t>
  </si>
  <si>
    <t>ĐOÀN THỊ CHI</t>
  </si>
  <si>
    <t>RLLVFPNTXTH719428</t>
  </si>
  <si>
    <t>2C04352</t>
  </si>
  <si>
    <t>CÔNG TY CỔ PHẦN GOOD FRUIT</t>
  </si>
  <si>
    <t>VF MPV 7</t>
  </si>
  <si>
    <t>RLLVFPTT0TH724995</t>
  </si>
  <si>
    <t>2C04077</t>
  </si>
  <si>
    <t>NGUYỄN TẤN TÀI</t>
  </si>
  <si>
    <t>RLLVFPTT0TH725080</t>
  </si>
  <si>
    <t>2C04409</t>
  </si>
  <si>
    <t>TRẦN VŨ HOÀNG</t>
  </si>
  <si>
    <t>RLLVFPTT1TH726044</t>
  </si>
  <si>
    <t>2C04484</t>
  </si>
  <si>
    <t>ĐẶNG QUỐC TOẢN</t>
  </si>
  <si>
    <t>RLLVFPTT2TH733147</t>
  </si>
  <si>
    <t>2C04084</t>
  </si>
  <si>
    <t>NGUYỄN NGÂN PHÚC</t>
  </si>
  <si>
    <t>RLLVFPTT3TH714641</t>
  </si>
  <si>
    <t>2C04324</t>
  </si>
  <si>
    <t>NGUYỄN DUY PHÚC</t>
  </si>
  <si>
    <t>RLLVFPTT3TH723257</t>
  </si>
  <si>
    <t>2C04285</t>
  </si>
  <si>
    <t>NGUYỄN QUỲNH HOA</t>
  </si>
  <si>
    <t>RLLVFPTT4TH725034</t>
  </si>
  <si>
    <t>2C04496</t>
  </si>
  <si>
    <t>HUỲNH TRUNG TRỰC</t>
  </si>
  <si>
    <t>RLLVFPTT4TH730220</t>
  </si>
  <si>
    <t>2C04334</t>
  </si>
  <si>
    <t>TĂNG THÁI SƠN</t>
  </si>
  <si>
    <t>RLLVFPTT5TH714575</t>
  </si>
  <si>
    <t>2C04355</t>
  </si>
  <si>
    <t>LÊ THẾ ANH</t>
  </si>
  <si>
    <t>RLLVFPTT6TH722023</t>
  </si>
  <si>
    <t>2C04264</t>
  </si>
  <si>
    <t>CHÂU CHÍ MINH</t>
  </si>
  <si>
    <t>RLLVFPTT6TH723186</t>
  </si>
  <si>
    <t>2C04516</t>
  </si>
  <si>
    <t>CÔNG TY TNHH THƯƠNG MẠI DỊCH VỤ VẬN TẢI VÀ DU LỊCH NGÔI SAO VIỆT</t>
  </si>
  <si>
    <t>RLLVFPTT7TH723293</t>
  </si>
  <si>
    <t>2C04459</t>
  </si>
  <si>
    <t>ĐỖ QUANG LỢI</t>
  </si>
  <si>
    <t>RLLVFPTT7TH726193</t>
  </si>
  <si>
    <t>2C04246</t>
  </si>
  <si>
    <t>NGUYỄN THỊ THANH THẢO</t>
  </si>
  <si>
    <t>RLLVFPTT8TH717499</t>
  </si>
  <si>
    <t>2C04328</t>
  </si>
  <si>
    <t>LÊ THỊ THÚY AN</t>
  </si>
  <si>
    <t>RLLVFPTT9TH724705</t>
  </si>
  <si>
    <t>2C04514</t>
  </si>
  <si>
    <t>ĐẶNG QUỐC THUẬN</t>
  </si>
  <si>
    <t>RLLVFPTT9TH731962</t>
  </si>
  <si>
    <t>2C04083</t>
  </si>
  <si>
    <t>TRỊNH NHỰT HOÀNG</t>
  </si>
  <si>
    <t>RLLVFPTTXTH724700</t>
  </si>
  <si>
    <t>2C04468</t>
  </si>
  <si>
    <t>PHAN THỊ HOA</t>
  </si>
  <si>
    <t>RLLVFPTTXTH726169</t>
  </si>
  <si>
    <t>2C03963</t>
  </si>
  <si>
    <t>HỒ TRỌNG TÍN</t>
  </si>
  <si>
    <t>RLLVFPTTXTH731971</t>
  </si>
  <si>
    <t>2C04218</t>
  </si>
  <si>
    <t>CÔNG TY CỔ PHẦN THƯƠNG MẠI VÀ DỊCH VỤ TKTG</t>
  </si>
  <si>
    <t>VF5 Plus</t>
  </si>
  <si>
    <t>RLNV5JSE0SH882472</t>
  </si>
  <si>
    <t>2C04143</t>
  </si>
  <si>
    <t>LÊ THỊ TÂM</t>
  </si>
  <si>
    <t>RLNV5JSE0TH704272</t>
  </si>
  <si>
    <t>2C04287</t>
  </si>
  <si>
    <t>RLNV5JSE0TH713604</t>
  </si>
  <si>
    <t>2C04385</t>
  </si>
  <si>
    <t>HỒ MINH PHÚC</t>
  </si>
  <si>
    <t>RLNV5JSE1TH706855</t>
  </si>
  <si>
    <t>2C04211</t>
  </si>
  <si>
    <t>ĐẶNG TẤN TÀI</t>
  </si>
  <si>
    <t>RLNV5JSE1TH711005</t>
  </si>
  <si>
    <t>2C04485</t>
  </si>
  <si>
    <t>TRỊNH HỮU QUÝ</t>
  </si>
  <si>
    <t>RLNV5JSE1TH721162</t>
  </si>
  <si>
    <t>2C04350</t>
  </si>
  <si>
    <t>NGUYỄN THỊ HỒNG NGỌC</t>
  </si>
  <si>
    <t>RLNV5JSE1TH732212</t>
  </si>
  <si>
    <t>2C04412</t>
  </si>
  <si>
    <t>NGUYỄN VŨ QUỲNH TRANG</t>
  </si>
  <si>
    <t>RLNV5JSE3SH886211</t>
  </si>
  <si>
    <t>2C04517</t>
  </si>
  <si>
    <t>TRƯƠNG THỊ CẨM HỒNG</t>
  </si>
  <si>
    <t>RLNV5JSE3TH702757</t>
  </si>
  <si>
    <t>2C04310</t>
  </si>
  <si>
    <t>HỒ MỸ TOÀN</t>
  </si>
  <si>
    <t>RLNV5JSE3TH702855</t>
  </si>
  <si>
    <t>2C04438</t>
  </si>
  <si>
    <t>LƯU PHƯỚC BẢO</t>
  </si>
  <si>
    <t>RLNV5JSE3TH706856</t>
  </si>
  <si>
    <t>2C04169</t>
  </si>
  <si>
    <t>NGUYỄN THỊ ÚT NHỎ</t>
  </si>
  <si>
    <t>RLNV5JSE4SH872902</t>
  </si>
  <si>
    <t>2C04330</t>
  </si>
  <si>
    <t>ĐỖ THỊ HIỀN</t>
  </si>
  <si>
    <t>RLNV5JSE4SH872947</t>
  </si>
  <si>
    <t>2C04281</t>
  </si>
  <si>
    <t>LÊ TUẤN ANH</t>
  </si>
  <si>
    <t>RLNV5JSE4SH888114</t>
  </si>
  <si>
    <t>2C04521</t>
  </si>
  <si>
    <t>LÊ VĂN RIL</t>
  </si>
  <si>
    <t>RLNV5JSE4TH704498</t>
  </si>
  <si>
    <t>2C04091</t>
  </si>
  <si>
    <t>NGUYỄN THỊ KIM NGÂN</t>
  </si>
  <si>
    <t>RLNV5JSE4TH714125</t>
  </si>
  <si>
    <t>2C04474</t>
  </si>
  <si>
    <t>CÔNG TY TNHH MỘT THÀNH VIÊN TM VÀ SX PHÂN BÓN THUẬN MÙA</t>
  </si>
  <si>
    <t>RLNV5JSE4TH730664</t>
  </si>
  <si>
    <t>2C04178</t>
  </si>
  <si>
    <t>TRƯƠNG LÊ HỮU TÀI</t>
  </si>
  <si>
    <t>RLNV5JSE5SH890776</t>
  </si>
  <si>
    <t>2C04372</t>
  </si>
  <si>
    <t>VÕ VĂN CƯỜNG</t>
  </si>
  <si>
    <t>RLNV5JSE5TH705384</t>
  </si>
  <si>
    <t>2C03659</t>
  </si>
  <si>
    <t>NGUYỄN THỊ THANH HÀ</t>
  </si>
  <si>
    <t>RLNV5JSE5TH706406</t>
  </si>
  <si>
    <t>2C04094</t>
  </si>
  <si>
    <t>LỮ BÍCH NGỌC</t>
  </si>
  <si>
    <t>RLNV5JSE5TH711024</t>
  </si>
  <si>
    <t>2C04186</t>
  </si>
  <si>
    <t>HUỲNH LÊ HOÀNG DUY</t>
  </si>
  <si>
    <t>RLNV5JSE5TH712836</t>
  </si>
  <si>
    <t>2C04427</t>
  </si>
  <si>
    <t>PHẠM DUY HÒA</t>
  </si>
  <si>
    <t>RLNV5JSE5TH722055</t>
  </si>
  <si>
    <t>2C04465</t>
  </si>
  <si>
    <t>NGUYỄN TRẦN HỮU LỢI</t>
  </si>
  <si>
    <t>RLNV5JSE5TH722105</t>
  </si>
  <si>
    <t>2C04444</t>
  </si>
  <si>
    <t>NGUYỄN QUANG SƠN</t>
  </si>
  <si>
    <t>RLNV5JSE6SH856829</t>
  </si>
  <si>
    <t>2C04237</t>
  </si>
  <si>
    <t>VÕ DUY TRƯỜNG</t>
  </si>
  <si>
    <t>RLNV5JSE6TH717267</t>
  </si>
  <si>
    <t>2C04500</t>
  </si>
  <si>
    <t>TRƯƠNG THẾ VINH</t>
  </si>
  <si>
    <t>RLNV5JSE6TH717320</t>
  </si>
  <si>
    <t>2C04348</t>
  </si>
  <si>
    <t>ĐỖ THÀNH CHUNG</t>
  </si>
  <si>
    <t>RLNV5JSE7SH886194</t>
  </si>
  <si>
    <t>2C04286</t>
  </si>
  <si>
    <t>CHÂU THỊ NGỌC HÀ</t>
  </si>
  <si>
    <t>RLNV5JSE7TH706178</t>
  </si>
  <si>
    <t>2C04394</t>
  </si>
  <si>
    <t>NGUYỄN NGỌC ĐỨC</t>
  </si>
  <si>
    <t>RLNV5JSE7TH710604</t>
  </si>
  <si>
    <t>2C04473</t>
  </si>
  <si>
    <t>ĐẶNG VŨ HIỆP</t>
  </si>
  <si>
    <t>RLNV5JSE7TH717276</t>
  </si>
  <si>
    <t>2C04415</t>
  </si>
  <si>
    <t>LÊ THỊ HỒNG YẾN</t>
  </si>
  <si>
    <t>RLNV5JSE8TH713561</t>
  </si>
  <si>
    <t>2C04190</t>
  </si>
  <si>
    <t>LÊ SỸ LINH</t>
  </si>
  <si>
    <t>RLNV5JSE9TH705372</t>
  </si>
  <si>
    <t>2C04149</t>
  </si>
  <si>
    <t>RLNV5JSE9TH714198</t>
  </si>
  <si>
    <t>2C04466</t>
  </si>
  <si>
    <t>NGUYỄN THÀNH VĂN</t>
  </si>
  <si>
    <t>RLNV5JSE9TH724309</t>
  </si>
  <si>
    <t>2C04172</t>
  </si>
  <si>
    <t>NGUYỄN TRƯỜNG ĐĂNG</t>
  </si>
  <si>
    <t>RLNV5JSEXSH878591</t>
  </si>
  <si>
    <t>2C04101</t>
  </si>
  <si>
    <t>NGUYỄN HẢI ĐĂNG</t>
  </si>
  <si>
    <t>RLNV5JSEXSH883564</t>
  </si>
  <si>
    <t>2C04284</t>
  </si>
  <si>
    <t>PHẠM THÀNH NHÂN</t>
  </si>
  <si>
    <t>RLNV5JSEXSH885427</t>
  </si>
  <si>
    <t>2C04144</t>
  </si>
  <si>
    <t>LÊ THỊ MINH THÔNG</t>
  </si>
  <si>
    <t>RLNV5JSEXTH704229</t>
  </si>
  <si>
    <t>2C04398</t>
  </si>
  <si>
    <t>TRƯƠNG VĂN QUANG</t>
  </si>
  <si>
    <t>RLNV5JSEXTH706823</t>
  </si>
  <si>
    <t>2C04081</t>
  </si>
  <si>
    <t>TRẦN TẤN SỈ</t>
  </si>
  <si>
    <t>RLNV5JSEXTH710077</t>
  </si>
  <si>
    <t>2C04455</t>
  </si>
  <si>
    <t>NGUYỄN MINH TRIẾT</t>
  </si>
  <si>
    <t>VF3</t>
  </si>
  <si>
    <t>RLNVBL9K0ST709029</t>
  </si>
  <si>
    <t>2C04424</t>
  </si>
  <si>
    <t>NGUYỄN CHÍ THANH</t>
  </si>
  <si>
    <t>VF3 Eco</t>
  </si>
  <si>
    <t>RLNVBL9K0TT700574</t>
  </si>
  <si>
    <t>2C04238</t>
  </si>
  <si>
    <t>MAI THANH TÙNG</t>
  </si>
  <si>
    <t>RLNVBL9K0TT700817</t>
  </si>
  <si>
    <t>2C04392</t>
  </si>
  <si>
    <t>DƯƠNG NGUYÊN KHÁNH</t>
  </si>
  <si>
    <t>RLNVBL9K0TT701403</t>
  </si>
  <si>
    <t>2C04085</t>
  </si>
  <si>
    <t>VŨ VIỆT CƯỜNG</t>
  </si>
  <si>
    <t>VF3 Plus</t>
  </si>
  <si>
    <t>RLNVBL9K0TT704642</t>
  </si>
  <si>
    <t>2C04478</t>
  </si>
  <si>
    <t>NGUYỄN HẢO ANH</t>
  </si>
  <si>
    <t>RLNVBL9K0TT707802</t>
  </si>
  <si>
    <t>2C04507</t>
  </si>
  <si>
    <t>TRẦN THỊ QUYÊN</t>
  </si>
  <si>
    <t>RLNVBL9K0TT709842</t>
  </si>
  <si>
    <t>2C04523</t>
  </si>
  <si>
    <t>DIỆP HỮU HOÀNG</t>
  </si>
  <si>
    <t>RLNVBL9K0TT711302</t>
  </si>
  <si>
    <t>2C04193</t>
  </si>
  <si>
    <t>NGUYỄN TUẤN MINH</t>
  </si>
  <si>
    <t>RLNVBL9K1ST715888</t>
  </si>
  <si>
    <t>2C04256</t>
  </si>
  <si>
    <t>NGUYỄN THỊ BÍCH NGỌC</t>
  </si>
  <si>
    <t>RLNVBL9K1TT701698</t>
  </si>
  <si>
    <t>2C04151</t>
  </si>
  <si>
    <t>LÊ QUỐC DŨNG</t>
  </si>
  <si>
    <t>RLNVBL9K1TT704388</t>
  </si>
  <si>
    <t>2C04128</t>
  </si>
  <si>
    <t>CÔNG TY TNHH ĐẦU TƯ VÀ THƯƠNG MẠI VƯƠNG ANH QUỐC</t>
  </si>
  <si>
    <t>RLNVBL9K1TT704617</t>
  </si>
  <si>
    <t>2C04198</t>
  </si>
  <si>
    <t>NGUYỄN THỊ HỒNG MY</t>
  </si>
  <si>
    <t>RLNVBL9K1TT705394</t>
  </si>
  <si>
    <t>2C04462</t>
  </si>
  <si>
    <t>RLNVBL9K2ST709081</t>
  </si>
  <si>
    <t>2C04461</t>
  </si>
  <si>
    <t>NGUYỄN MINH CƯỜNG</t>
  </si>
  <si>
    <t>RLNVBL9K2ST714183</t>
  </si>
  <si>
    <t>2C04429</t>
  </si>
  <si>
    <t>NGUYỄN QUỐC KHÁNH</t>
  </si>
  <si>
    <t>RLNVBL9K2TT701807</t>
  </si>
  <si>
    <t>2C04414</t>
  </si>
  <si>
    <t>CÔNG TY TNHH GREEN FOOD MARKET</t>
  </si>
  <si>
    <t>RLNVBL9K2TT707834</t>
  </si>
  <si>
    <t>2C04511</t>
  </si>
  <si>
    <t>ĐINH XUÂN HIẾU</t>
  </si>
  <si>
    <t>RLNVBL9K2TT708286</t>
  </si>
  <si>
    <t>2C04513</t>
  </si>
  <si>
    <t>CÔNG TY TNHH TỔ CHỨC DU LỊCH VÀ SỰ KIỆN LA TOURIST</t>
  </si>
  <si>
    <t>RLNVBL9K3ST715729</t>
  </si>
  <si>
    <t>2C04089</t>
  </si>
  <si>
    <t>TRẦN THỊ NGỌC NHƯ</t>
  </si>
  <si>
    <t>RLNVBL9K3TT703856</t>
  </si>
  <si>
    <t>2C04162</t>
  </si>
  <si>
    <t>VÕ ĐOÀN NHƯ KHÁNH</t>
  </si>
  <si>
    <t>RLNVBL9K3TT705672</t>
  </si>
  <si>
    <t>2C04118</t>
  </si>
  <si>
    <t>HỒ THỊ HUYỀN</t>
  </si>
  <si>
    <t>RLNVBL9K3TT705753</t>
  </si>
  <si>
    <t>2C04225</t>
  </si>
  <si>
    <t>ĐÀO NGỌC ÁNH MINH</t>
  </si>
  <si>
    <t>RLNVBL9K3TT705851</t>
  </si>
  <si>
    <t>2C04184</t>
  </si>
  <si>
    <t>NGUYỄN THỊ PHƯƠNG THẢO</t>
  </si>
  <si>
    <t>RLNVBL9K3TT706935</t>
  </si>
  <si>
    <t>2C04476</t>
  </si>
  <si>
    <t>LÊ QUANG THÀNH</t>
  </si>
  <si>
    <t>RLNVBL9K3TT710256</t>
  </si>
  <si>
    <t>2C04479</t>
  </si>
  <si>
    <t>VŨ THỊ HỒNG VÂN</t>
  </si>
  <si>
    <t>RLNVBL9K4ST715075</t>
  </si>
  <si>
    <t>2C04375</t>
  </si>
  <si>
    <t>LÊ PHÚC THỊNH</t>
  </si>
  <si>
    <t>RLNVBL9K4ST717411</t>
  </si>
  <si>
    <t>2C04191</t>
  </si>
  <si>
    <t>VÕ THỊ THIÊN TRANG</t>
  </si>
  <si>
    <t>RLNVBL9K4TT701128</t>
  </si>
  <si>
    <t>2C04216</t>
  </si>
  <si>
    <t>TRỊNH HUYỀN TRÂN</t>
  </si>
  <si>
    <t>RLNVBL9K4TT704059</t>
  </si>
  <si>
    <t>2C04453</t>
  </si>
  <si>
    <t>TRẦN PHAN PHÚ VINH</t>
  </si>
  <si>
    <t>RLNVBL9K4TT708466</t>
  </si>
  <si>
    <t>2C04449</t>
  </si>
  <si>
    <t>TẠ QUANG HÀ</t>
  </si>
  <si>
    <t>RLNVBL9K5ST714081</t>
  </si>
  <si>
    <t>2C04317</t>
  </si>
  <si>
    <t>NGUYỄN NGỌC NHƯ HƯƠNG</t>
  </si>
  <si>
    <t>RLNVBL9K5TT701445</t>
  </si>
  <si>
    <t>2C04152</t>
  </si>
  <si>
    <t>BÙI THỊ NGỌC HÂN</t>
  </si>
  <si>
    <t>RLNVBL9K5TT702787</t>
  </si>
  <si>
    <t>2C04243</t>
  </si>
  <si>
    <t>VŨ THANH NGA</t>
  </si>
  <si>
    <t>RLNVBL9K5TT705754</t>
  </si>
  <si>
    <t>2C04226</t>
  </si>
  <si>
    <t>CHI NHÁNH CÔNG TY TNHH THIẾT KẾ XÂY DỰNG ĐẶNG LÊ</t>
  </si>
  <si>
    <t>RLNVBL9K5TT705849</t>
  </si>
  <si>
    <t>2C04388</t>
  </si>
  <si>
    <t>PHẠM THỊ KIM NGÂN</t>
  </si>
  <si>
    <t>RLNVBL9K5TT709691</t>
  </si>
  <si>
    <t>2C04494</t>
  </si>
  <si>
    <t>CAO THÀNH TIẾN</t>
  </si>
  <si>
    <t>RLNVBL9K6ST716776</t>
  </si>
  <si>
    <t>2C04213</t>
  </si>
  <si>
    <t>NGUYỄN THỊ TÀI VÂN</t>
  </si>
  <si>
    <t>RLNVBL9K6TT705228</t>
  </si>
  <si>
    <t>2C04183</t>
  </si>
  <si>
    <t>HUỲNH THỊ THÚY HẰNG</t>
  </si>
  <si>
    <t>RLNVBL9K6TT707318</t>
  </si>
  <si>
    <t>2C01785</t>
  </si>
  <si>
    <t>TRẦN THỊ KIM TUYỀN</t>
  </si>
  <si>
    <t>RLNVBL9K6TT708484</t>
  </si>
  <si>
    <t>2C04486</t>
  </si>
  <si>
    <t>ĐIỀN HIỀN BỬU</t>
  </si>
  <si>
    <t>RLNVBL9K7ST716429</t>
  </si>
  <si>
    <t>2C04503</t>
  </si>
  <si>
    <t>VĂN BÁ ĐÔ</t>
  </si>
  <si>
    <t>RLNVBL9K7TT701477</t>
  </si>
  <si>
    <t>2C04400</t>
  </si>
  <si>
    <t>NGUYỄN TRỌNG THỨC</t>
  </si>
  <si>
    <t>RLNVBL9K7TT707201</t>
  </si>
  <si>
    <t>2C04395</t>
  </si>
  <si>
    <t>VÕ THỊ HẢI NINH</t>
  </si>
  <si>
    <t>RLNVBL9K7TT707652</t>
  </si>
  <si>
    <t>2C04265</t>
  </si>
  <si>
    <t>TRẦN THỊ THANH TUYỀN</t>
  </si>
  <si>
    <t>RLNVBL9K7TT708915</t>
  </si>
  <si>
    <t>2C04417</t>
  </si>
  <si>
    <t>CÔNG TY TNHH SX TM TÂN KIM PHỤNG</t>
  </si>
  <si>
    <t>RLNVBL9K7TT709420</t>
  </si>
  <si>
    <t>2C04446</t>
  </si>
  <si>
    <t>NGUYỄN THỊ NGỌC QUỲNH</t>
  </si>
  <si>
    <t>RLNVBL9K7TT710244</t>
  </si>
  <si>
    <t>2C03634</t>
  </si>
  <si>
    <t>NGUYỄN VÕ ĐỨC TÍN</t>
  </si>
  <si>
    <t>RLNVBL9K8TT701150</t>
  </si>
  <si>
    <t>2C04156</t>
  </si>
  <si>
    <t>NGUYỄN HOÀI PHƯƠNG</t>
  </si>
  <si>
    <t>RLNVBL9K8TT702413</t>
  </si>
  <si>
    <t>2C04160</t>
  </si>
  <si>
    <t>TRẦN NGỌC THUẬN</t>
  </si>
  <si>
    <t>RLNVBL9K8TT705151</t>
  </si>
  <si>
    <t>2C04176</t>
  </si>
  <si>
    <t>HOÀNG THỊ NGỌC PHƯƠNG</t>
  </si>
  <si>
    <t>RLNVBL9K8TT706025</t>
  </si>
  <si>
    <t>2C04320</t>
  </si>
  <si>
    <t>ĐỖ DANH MINH SƠN</t>
  </si>
  <si>
    <t>RLNVBL9K8TT707787</t>
  </si>
  <si>
    <t>2C04377</t>
  </si>
  <si>
    <t>NGUYỄN TRƯỜNG SINH</t>
  </si>
  <si>
    <t>RLNVBL9K8TT708115</t>
  </si>
  <si>
    <t>2C04360</t>
  </si>
  <si>
    <t>NGUYỄN THỊ NGỌC THẢO</t>
  </si>
  <si>
    <t>RLNVBL9K8TT708423</t>
  </si>
  <si>
    <t>2C04318</t>
  </si>
  <si>
    <t>NGUYỄN NGỌC NHƯ HÂN</t>
  </si>
  <si>
    <t>RLNVBL9K9TT700945</t>
  </si>
  <si>
    <t>2C04250</t>
  </si>
  <si>
    <t>ĐỖ THỊ MỸ HAY</t>
  </si>
  <si>
    <t>RLNVBL9K9TT704994</t>
  </si>
  <si>
    <t>2C04275</t>
  </si>
  <si>
    <t>NGUYỄN THỊ THÙY LINH</t>
  </si>
  <si>
    <t>RLNVBL9K9TT705367</t>
  </si>
  <si>
    <t>2C04197</t>
  </si>
  <si>
    <t>LỮ LÝ HẬU</t>
  </si>
  <si>
    <t>RLNVBL9K9TT708592</t>
  </si>
  <si>
    <t>2C04437</t>
  </si>
  <si>
    <t>CÔNG TY TNHH THƯƠNG MẠI - DỊCH VỤ - VẬN TẢI THANH THANH</t>
  </si>
  <si>
    <t>RLNVBL9KXST711919</t>
  </si>
  <si>
    <t>2C04073</t>
  </si>
  <si>
    <t>ĐẶNG THỊ THU HIỀN</t>
  </si>
  <si>
    <t>RLNVBL9KXST715095</t>
  </si>
  <si>
    <t>2C04490</t>
  </si>
  <si>
    <t>NGUYỄN PHƯƠNG LINH</t>
  </si>
  <si>
    <t>RLNVBL9KXST716635</t>
  </si>
  <si>
    <t>2C04489</t>
  </si>
  <si>
    <t>NGUYỄN ĐÌNH GIÁP</t>
  </si>
  <si>
    <t>RLNVBL9KXST717218</t>
  </si>
  <si>
    <t>2C04208</t>
  </si>
  <si>
    <t>NGUYỄN THỊ THÙY TRANG</t>
  </si>
  <si>
    <t>RLNVBL9KXTT701246</t>
  </si>
  <si>
    <t>2C04201</t>
  </si>
  <si>
    <t>KIM XUÂN TIẾN</t>
  </si>
  <si>
    <t>RLNVBL9KXTT705099</t>
  </si>
  <si>
    <t>2C04391</t>
  </si>
  <si>
    <t>NGUYỄN NGỌC SƠN</t>
  </si>
  <si>
    <t>RLNVBL9KXTT706785</t>
  </si>
  <si>
    <t>2C04441</t>
  </si>
  <si>
    <t>NGUYỄN VĂN TOÀN</t>
  </si>
  <si>
    <t>RLNVBL9KXTT707502</t>
  </si>
  <si>
    <t>2C04436</t>
  </si>
  <si>
    <t>BÙI QUANG THÁI</t>
  </si>
  <si>
    <t>MINIO GREEN</t>
  </si>
  <si>
    <t>RLNVMNMS0TT701835</t>
  </si>
  <si>
    <t>2C03533</t>
  </si>
  <si>
    <t>TRẦN MẠNH PHI HÙNG</t>
  </si>
  <si>
    <t>RLNVMNMS1ST700157</t>
  </si>
  <si>
    <t>2C04502</t>
  </si>
  <si>
    <t>TRẦN VĂN THAO</t>
  </si>
  <si>
    <t>RLNVMNMS1TT701844</t>
  </si>
  <si>
    <t>2C04499</t>
  </si>
  <si>
    <t>NGUYỄN HIẾU NGHĨA</t>
  </si>
  <si>
    <t>RLNVMNMS5ST700288</t>
  </si>
  <si>
    <t>2C04251</t>
  </si>
  <si>
    <t>HÀ NHẬT THANH</t>
  </si>
  <si>
    <t>RLNVMNMS6TT701614</t>
  </si>
  <si>
    <t>2C04108</t>
  </si>
  <si>
    <t>ĐINH QUANG THỊNH</t>
  </si>
  <si>
    <t>RLNVMNMS7ST700289</t>
  </si>
  <si>
    <t>2VANCUONG</t>
  </si>
  <si>
    <t>ĐOÀN VĂN CƯƠNG</t>
  </si>
  <si>
    <t>RLNVMNMS9ST700472</t>
  </si>
  <si>
    <t>2C04469</t>
  </si>
  <si>
    <t>NGUYỄN TRẦN ANH KHOA</t>
  </si>
  <si>
    <t>RLNVMNMS9TT702093</t>
  </si>
  <si>
    <t>2C04411</t>
  </si>
  <si>
    <t>NGUYỄN ĐỖ DŨNG</t>
  </si>
  <si>
    <t>Ec Van</t>
  </si>
  <si>
    <t>RNXVGRPK4TT701263</t>
  </si>
  <si>
    <t>2C04361</t>
  </si>
  <si>
    <t>NGUYỄN VĂN THÀNH</t>
  </si>
  <si>
    <t>RNXVGRPK6TT700776</t>
  </si>
  <si>
    <t>2C04297</t>
  </si>
  <si>
    <t>NGUYỄN MINH TIẾN</t>
  </si>
  <si>
    <t>RNXVGRPK6TT701295</t>
  </si>
  <si>
    <t>2C04368</t>
  </si>
  <si>
    <t>CÔNG TY TNHH THƯƠNG MẠI VÀ XUẤT NHẬP KHẨU TRẦN NGỌC</t>
  </si>
  <si>
    <t>RNXVGRPK9TT707916</t>
  </si>
  <si>
    <t>2C04204</t>
  </si>
  <si>
    <t>HỘ KINH DOANH LÊ BÁ THỊNH</t>
  </si>
  <si>
    <t>RNXVGRPKXTT701977</t>
  </si>
  <si>
    <t>2C03821</t>
  </si>
  <si>
    <t>CÔNG TY TNHH SẢN XUẤT THƯƠNG MẠI KHẨU TRANG Y TẾ DORIO</t>
  </si>
  <si>
    <t>EC VAN</t>
  </si>
  <si>
    <t>RNXVGRUK1TT706537</t>
  </si>
  <si>
    <t>RNXVGRUK6TT190109</t>
  </si>
  <si>
    <t>TỔNG</t>
  </si>
  <si>
    <t>Bảng kê chứng từ</t>
  </si>
  <si>
    <t>Từ ngày 01/03/2026 đến ngày 31/03/2026...</t>
  </si>
  <si>
    <t>Ngày ct</t>
  </si>
  <si>
    <t>Mã ct</t>
  </si>
  <si>
    <t>Số ct</t>
  </si>
  <si>
    <t>Mã khách</t>
  </si>
  <si>
    <t>Tên khách</t>
  </si>
  <si>
    <t>Diễn giải</t>
  </si>
  <si>
    <t>Tài khoản</t>
  </si>
  <si>
    <t>Tk đối ứng</t>
  </si>
  <si>
    <t>Phát sinh nợ</t>
  </si>
  <si>
    <t>Phát sinh có</t>
  </si>
  <si>
    <t>Số tiền</t>
  </si>
  <si>
    <t>Vụ việc</t>
  </si>
  <si>
    <t>Bộ phận</t>
  </si>
  <si>
    <t>Số khung/ Số RO</t>
  </si>
  <si>
    <t>Ngày tạo</t>
  </si>
  <si>
    <t>Ngày sửa</t>
  </si>
  <si>
    <t>Người tạo</t>
  </si>
  <si>
    <t>Người sửa</t>
  </si>
  <si>
    <t>HD</t>
  </si>
  <si>
    <t>1572</t>
  </si>
  <si>
    <t>Xe ô tô con Vinfast LIMO GREEN(xe điện) N7TP01; 7 chỗ ngồi, tay lái thuận, mới 100%;   Màu Bạc; SK:RLLVFPNT3TH707329 -  SM:ENBALB25B120280. Số Serial PIN: L73152251211D40148</t>
  </si>
  <si>
    <t>63211</t>
  </si>
  <si>
    <t>15611</t>
  </si>
  <si>
    <t>2DTXE</t>
  </si>
  <si>
    <t>NGAMTQ</t>
  </si>
  <si>
    <t>51111</t>
  </si>
  <si>
    <t>131111</t>
  </si>
  <si>
    <t>1618</t>
  </si>
  <si>
    <t>Xe ô tô con nhãn hiệu Vinfast VF3(xe điện) 94KL04; 4 chỗ ngồi, tay lái thuận, mới 100%;   Màu Vàng; SK:RLNVBL9KXST715095 -  SM:TZ160X30G25111300292. Số Serial PIN: X33051251202K00230</t>
  </si>
  <si>
    <t>1641</t>
  </si>
  <si>
    <t>Xe ô tô con nhãn hiệu Vinfast VF3 Plus(xe điện) 94KL05; 4 chỗ ngồi, tay lái thuận, mới 100%;   Màu Trắng; SK:RLNVBL9K0TT704642 -  SM:TZ160X30G25121000335. Số Serial PIN: Y33051260121K00025</t>
  </si>
  <si>
    <t>1643</t>
  </si>
  <si>
    <t>Xe ô tô con nhãn hiệu Vinfast VF3 Eco(xe điện) 94KL04; 4 chỗ ngồi, tay lái thuận, mới 100%;   Màu Trắng; SK:RLNVBL9K3TT703856 -  SM:TZ160X30G25122500744. Số Serial PIN: Y33051260105K00037</t>
  </si>
  <si>
    <t>1655</t>
  </si>
  <si>
    <t>Xe ô tô con Vinfast VF5 Plus(xe điện) S5EJ01; 5 chỗ ngồi; tay lái thuận, mới 100%;   MÀU XANH LÁ NHẠT; SK:RLNV5JSEXSH883564 -  SM:VFCAFB25C150084. Số Serial PIN: Z50066251126NGR215</t>
  </si>
  <si>
    <t>1700</t>
  </si>
  <si>
    <t>Xe ô tô con VINFAST VF MPV 7(xe điện) T7TP01; 7 chỗ ngồi, tay lái thuận, mới 100%;   Màu Trắng; SK:RLLVFPTT0TH725080 -  SM:ENBALB25C190192. Số Serial PIN: L73152260116N50191</t>
  </si>
  <si>
    <t>1735</t>
  </si>
  <si>
    <t>Xe ô tô con nhãn hiệu Vinfast VF3 Plus(xe điện) 94KL05; 4 chỗ ngồi, tay lái thuận, mới 100%;   Màu Trắng; SK:RLNVBL9K1TT704617 -  SM:TZ160X30G26010400413. Số Serial PIN: Y33051260119K00059</t>
  </si>
  <si>
    <t>1778</t>
  </si>
  <si>
    <t>Xe ô tô con Vinfast VF5 Plus(xe điện) S5EJ01; 5 chỗ ngồi; tay lái thuận, mới 100%;   Màu Xám; SK:RLNV5JSE5TH711024 -  SM:VFCAFB261180081. Số Serial PIN: Z50066251227DGR188</t>
  </si>
  <si>
    <t>1862</t>
  </si>
  <si>
    <t>Điều chỉnh tăng thêm 2.000.000</t>
  </si>
  <si>
    <t>1787</t>
  </si>
  <si>
    <t>Xe ô tô con Vinfast VF5 Plus(xe điện) S5EJ01; 5 chỗ ngồi; tay lái thuận, mới 100%;   MÀU TRẮNG; SK:RLNV5JSE0TH704272 -  SM:VFCAFB261070148. Số Serial PIN: Z50066251219DGR261</t>
  </si>
  <si>
    <t>1789</t>
  </si>
  <si>
    <t>Xe ô tô con Vinfast VF5 Plus(xe điện) S5EJ01; 5 chỗ ngồi; tay lái thuận, mới 100%;   MÀU TRẮNG; SK:RLNV5JSEXTH704229 -  SM:VFCAFB261070126. Số Serial PIN: Z50066251218NGR133</t>
  </si>
  <si>
    <t>1790</t>
  </si>
  <si>
    <t>Xe ô tô con Vinfast LIMO GREEN(xe điện) N7TP01 7 chỗ ngồi, tay lái thuận, mới 100%; Màu Đen; SK:RLLVFPNT5SH864665 - SM:ENBALB25A220035. Số Serial PIN: L73152251024D30075</t>
  </si>
  <si>
    <t>1791</t>
  </si>
  <si>
    <t>Xe ô tô con Vinfast VF5 Plus(xe điện) S5EJ01; 5 chỗ ngồi; tay lái thuận, mới 100%;   MÀU TRẮNG; SK:RLNV5JSE9TH714198 -  SM:VFCAFB261230099. Số Serial PIN: Z50066251224DGR240</t>
  </si>
  <si>
    <t>1792</t>
  </si>
  <si>
    <t>Xe ô tô con nhãn hiệu Vinfast VF3 Plus(xe điện) 94KL05; 4 chỗ ngồi, tay lái thuận, mới 100%;   Màu Xám; SK:RLNVBL9K1TT704388 -  SM:TZ160X30G25121400129. Số Serial PIN: Y33051260120K00035</t>
  </si>
  <si>
    <t>1793</t>
  </si>
  <si>
    <t>Xe ô tô con nhãn hiệu Vinfast VF3 Plus(xe điện) 94KL05; 4 chỗ ngồi, tay lái thuận, mới 100%;   Màu Trắng; SK:RLNVBL9K5TT702787 -  SM:TZ160X30G25121000318. Số Serial PIN: Y33051260112K00186</t>
  </si>
  <si>
    <t>1813</t>
  </si>
  <si>
    <t>Xe ô tô con Vinfast LIMO GREEN(xe điện) N7TP01; 7 chỗ ngồi, tay lái thuận, mới 100%;   Màu Đen; SK:RLLVFPNT6TH718891 -  SM:ENBALB261060476. Số Serial PIN: L73152251122D50006</t>
  </si>
  <si>
    <t>1863</t>
  </si>
  <si>
    <t>Xe ô tô con nhãn hiệu Vinfast VF3 Plus(xe điện) 94KL05; 4 chỗ ngồi, tay lái thuận, mới 100%;   Màu Hồng Phấn; SK:RLNVBL9K8TT702413 -  SM:TZ160X30G25121800088. Số Serial PIN: Y33051260104K00003</t>
  </si>
  <si>
    <t>1864</t>
  </si>
  <si>
    <t>Xe ô tô con Vinfast LIMO GREEN(xe điện) N7TP01; 7 chỗ ngồi, tay lái thuận, mới 100%;   Màu Đen; SK:RLLVFPNT9TH701034 -  SM:ENBALB25B300169. Số Serial PIN: L73152251125D40145</t>
  </si>
  <si>
    <t>1865</t>
  </si>
  <si>
    <t>Xe ô tô con Vinfast LIMO GREEN(xe điện) N7TP01; 7 chỗ ngồi, tay lái thuận, mới 100%;   Màu Bạc; SK:RLLVFPNT9TH701194 -  SM:ENBALB25B140575. Số Serial PIN: L73152251212D50051</t>
  </si>
  <si>
    <t>1866</t>
  </si>
  <si>
    <t>Xe ô tô con nhãn hiệu Vinfast VF3 Plus(xe điện) 94KL05; 4 chỗ ngồi, tay lái thuận, mới 100%;   Màu Xanh Lá Nhạt; SK:RLNVBL9K8TT705151 -  SM:TZ160X30G25121400447. Số Serial PIN: Y33051260126K00087</t>
  </si>
  <si>
    <t>1868</t>
  </si>
  <si>
    <t>Xe ô tô con nhãn hiệu Vinfast VF3 Plus(xe điện) 94KL05; 4 chỗ ngồi, tay lái thuận, mới 100%;   Màu Xám; SK:RLNVBL9K3TT705672 -  SM:TZ160X30G25122400081. Số Serial PIN: Y33051260123K00026</t>
  </si>
  <si>
    <t>1869</t>
  </si>
  <si>
    <t>Xe ô tô con Vinfast LIMO GREEN(xe điện) N7TP01; 7 chỗ ngồi, tay lái thuận, mới 100%;   Màu Trắng; SK:RLLVFPNT7TH709164 -  SM:ENBALB25C150243. Số Serial PIN: L73152251113D50158</t>
  </si>
  <si>
    <t>1870</t>
  </si>
  <si>
    <t>Xe ô tô con VINFAST VF MPV 7(xe điện) T7TP01; 7 chỗ ngồi, tay lái thuận, mới 100%;   Màu Trắng; SK:RLLVFPTTXTH724700 -  SM:ENBALB25C070219. Số Serial PIN: L73152260114D50014</t>
  </si>
  <si>
    <t>1872</t>
  </si>
  <si>
    <t>Xe ô tô con Vinfast LIMO GREEN(xe điện) N7TP01; 7 chỗ ngồi, tay lái thuận, mới 100%;   Màu Bạc; SK:RLLVFPNT8SH884635 -  SM:ENBALB25B090118. Số Serial PIN: L73152251123D50029</t>
  </si>
  <si>
    <t>1873</t>
  </si>
  <si>
    <t>Xe ô tô con nhãn hiệu Vinfast VF3 Plus(xe điện) 94KL05; 4 chỗ ngồi, tay lái thuận, mới 100%;   Màu Đỏ; SK:RLNVBL9K3TT705753 -  SM:TZ160X30G25122200039. Số Serial PIN: Y33051260123K00048</t>
  </si>
  <si>
    <t>1897</t>
  </si>
  <si>
    <t>Xe ô tô con nhãn hiệu Vinfast VF3 Plus(xe điện) 94KL05; 4 chỗ ngồi, tay lái thuận, mới 100%;   Màu Xám; SK:RLNVBL9K1TT705394 -  SM:TZ160X30G26010400667. Số Serial PIN: Y33051260126K00012</t>
  </si>
  <si>
    <t>1898</t>
  </si>
  <si>
    <t>Xe ô tô con nhãn hiệu Vinfast VF3(xe điện) 94KL04; 4 chỗ ngồi, tay lái thuận, mới 100%;   Màu Hồng Phấn; SK:RLNVBL9K1ST715888 -  SM:TZ160X30G25111300148. Số Serial PIN: X33051251215K00077</t>
  </si>
  <si>
    <t>1939</t>
  </si>
  <si>
    <t>Xe ô tô con nhãn hiệu Vinfast VF3 Eco(xe điện) 94KL04; 4 chỗ ngồi, tay lái thuận, mới 100%;   Màu Trắng; SK:RLNVBL9K4TT701128 -  SM:TZ160X30G25112700181. Số Serial PIN: Y33051260105K00105</t>
  </si>
  <si>
    <t>1940</t>
  </si>
  <si>
    <t>Xe ô tô con Vinfast VF5 Plus(xe điện) S5EJ01; 5 chỗ ngồi; tay lái thuận, mới 100%;   Màu Xám; SK:RLNV5JSE5TH712836 -  SM:VFCAFB261200064. Số Serial PIN: Z50066251227NGR156</t>
  </si>
  <si>
    <t>1941</t>
  </si>
  <si>
    <t>Xe ô tô con Vinfast VF5 Plus(xe điện) S5EJ01; 5 chỗ ngồi; tay lái thuận, mới 100%;   MÀU TRẮNG; SK:RLNV5JSE4TH714125 -  SM:VFCAFB261170070. Số Serial PIN: Z50066251226NGR056</t>
  </si>
  <si>
    <t>1945</t>
  </si>
  <si>
    <t>Xe ô tô con nhãn hiệu Vinfast VF3 Plus(xe điện) 94KL05; 4 chỗ ngồi, tay lái thuận, mới 100%;   Màu Trắng; SK:RLNVBL9K8TT706025 -  SM:TZ160X30G25122600533. Số Serial PIN: Y33051260128K00126</t>
  </si>
  <si>
    <t>1946</t>
  </si>
  <si>
    <t>Xe ô tô con nhãn hiệu Vinfast VF3 Eco(xe điện) 94KL04; 4 chỗ ngồi, tay lái thuận, mới 100%;   Màu Trắng; SK:RLNVBL9K8TT701150 -  SM:TZ160X30G25121400435. Số Serial PIN: Y33051251227K00214</t>
  </si>
  <si>
    <t>1947</t>
  </si>
  <si>
    <t>Xe ô tô con nhãn hiệu Vinfast VF6 PLus(xe điện) P5CG03; 5 chỗ ngồi; tay lái thuận, mới 100%;   Màu Xám; SK:RLLVAGPC3TH997051 -  SM:VFBALB25C200043. Số Serial PIN: V63051260105G00034</t>
  </si>
  <si>
    <t>1948</t>
  </si>
  <si>
    <t>Xe ô tô con Vinfast MINIO GREEN(xe điện);   Màu Bạc; SK:RLNVMNMS7ST700289 -  SM:HLSA3A25C130059. Số Serial PIN: BAT63020002AA2102174251021N30138</t>
  </si>
  <si>
    <t>1949</t>
  </si>
  <si>
    <t>Xe ô tô con nhãn hiệu Vinfast VF6 PLus(xe điện) P5CG03; 5 chỗ ngồi; tay lái thuận, mới 100%;   Màu Xám; SK:RLLVAGPC5TH997083 -  SM:VFBALB25C150012. Số Serial PIN: V63051260107A00109</t>
  </si>
  <si>
    <t>1950</t>
  </si>
  <si>
    <t>Xe ô tô con nhãn hiệu Vinfast VF3 Plus(xe điện) 94KL05; 4 chỗ ngồi, tay lái thuận, mới 100%;   Màu Đỏ; SK:RLNVBL9K4TT704059 -  SM:TZ160X30G25122500194. Số Serial PIN: Y33051260117K00089</t>
  </si>
  <si>
    <t>1951</t>
  </si>
  <si>
    <t>Xe ô tô con nhãn hiệu Vinfast VF3 Plus(xe điện) 94KL05; 4 chỗ ngồi, tay lái thuận, mới 100%;   Màu Xanh Lá Nhạt; SK:RLNVBL9KXTT705099 -  SM:TZ160X30G25121700098. Số Serial PIN: Y33051260127K00038</t>
  </si>
  <si>
    <t>1953</t>
  </si>
  <si>
    <t>Xe ô tô con Vinfast VF5 Plus(xe điện) S5EJ01; 5 chỗ ngồi; tay lái thuận, mới 100%;   Màu Xám; SK:RLNV5JSE0SH882472 -  SM:VFCAFB25C140007. Số Serial PIN: Z50066251126DGR187</t>
  </si>
  <si>
    <t>1954</t>
  </si>
  <si>
    <t>Xe ô tô con nhãn hiệu Vinfast VF3 Plus(xe điện) 94KL05; 4 chỗ ngồi, tay lái thuận, mới 100%;   Màu Xanh Lá Nhạt; SK:RLNVBL9K6TT705228 -  SM:TZ160X30G26010500087. Số Serial PIN: Y33051260122K00128</t>
  </si>
  <si>
    <t>1955</t>
  </si>
  <si>
    <t>Xe ô tô tải VAN nhãn hiệu Vinfast Ec Van (xe điện)(xe điện) P2KR01; 2 chỗ ngồi, tay lái thuận, mới 100%;   Màu Trắng; SK:RNXVGRPKXTT701977 -  SM:TZ155XZC03025112000002. Số Serial PIN: BAT64000020AC2102174251016D30099</t>
  </si>
  <si>
    <t>1956</t>
  </si>
  <si>
    <t>Xe ô tô con nhãn hiệu Vinfast VF3 Eco(xe điện) 94KL04; 4 chỗ ngồi, tay lái thuận, mới 100%;   Màu Trắng; SK:RLNVBL9KXTT701246 -  SM:TZ160X30G25121400060. Số Serial PIN: Y33051251226K00035</t>
  </si>
  <si>
    <t>1957</t>
  </si>
  <si>
    <t>Xe ô tô con Vinfast LIMO GREEN(xe điện) N7TP01; 7 chỗ ngồi, tay lái thuận, mới 100%;   Màu Bạc; SK:RLLVFPNT4TH714080 -  SM:ENBALB25C120249. Số Serial PIN: L73152251215N30084</t>
  </si>
  <si>
    <t>94</t>
  </si>
  <si>
    <t>Xe ô tô con nhãn hiệu Vinfast VF3 Plus(xe điện) 94KL05; 4 chỗ ngồi, tay lái thuận, mới 100%;   Màu Trắng; SK:RLNVBL9K3TT705851 -  SM:TZ160X30G25122500071. Số Serial PIN: Y33051260125K00136</t>
  </si>
  <si>
    <t>95</t>
  </si>
  <si>
    <t>Xe ô tô con nhãn hiệu Vinfast VF3 Plus(xe điện) 94KL05; 4 chỗ ngồi, tay lái thuận, mới 100%;   Màu Trắng; SK:RLNVBL9K5TT705849 -  SM:TZ160X30G25122300220. Số Serial PIN: Y33051260128K00003</t>
  </si>
  <si>
    <t>2045</t>
  </si>
  <si>
    <t>Xe ô tô con Vinfast VF5 Plus(xe điện) S5EJ01; 5 chỗ ngồi; tay lái thuận, mới 100%;   MÀU TRẮNG; SK:RLNV5JSE6TH717267 -  SM:VFCAFB261180060. Số Serial PIN: Z50066251230DGR178</t>
  </si>
  <si>
    <t>2046</t>
  </si>
  <si>
    <t>Xe ô tô con nhãn hiệu Vinfast VF3 Eco(xe điện) 94KL04; 4 chỗ ngồi, tay lái thuận, mới 100%;   Màu Đỏ; SK:RLNVBL9K0TT700817 -  SM:TZ160X30G25112700573. Số Serial PIN: Y33051251227K00028</t>
  </si>
  <si>
    <t>2047</t>
  </si>
  <si>
    <t>Xe ô tô con Vinfast LIMO GREEN(xe điện) N7TP01; 7 chỗ ngồi, tay lái thuận, mới 100%;   Màu Đen; SK:RLLVFPNT0SH872317 -  SM:ENBALB25A100232. Số Serial PIN: L73152250901D60106</t>
  </si>
  <si>
    <t>2048</t>
  </si>
  <si>
    <t>Xe ô tô con Vinfast VF5 Plus(xe điện) S5EJ01; 5 chỗ ngồi; tay lái thuận, mới 100%;   MÀU TRẮNG; SK:RLNV5JSEXSH878591 -  SM:VFCAFB25C070017. Số Serial PIN: Z50066251122DGR139</t>
  </si>
  <si>
    <t>2100</t>
  </si>
  <si>
    <t>Xe ô tô con Vinfast LIMO GREEN(xe điện) N7TP01; 7 chỗ ngồi, tay lái thuận, mới 100%;   Màu Trắng; SK:RLLVFPNT4TH709171 -  SM:ENBALB25B150025. Số Serial PIN: L73152251124N50112</t>
  </si>
  <si>
    <t>2101</t>
  </si>
  <si>
    <t>Xe ô tô con nhãn hiệu Vinfast VF3 Plus(xe điện) 94KL05; 4 chỗ ngồi, tay lái thuận, mới 100%;   Màu Đỏ; SK:RLNVBL9K5TT705754 -  SM:TZ160X30G25122200047. Số Serial PIN: Y33051260123K00049</t>
  </si>
  <si>
    <t>2102</t>
  </si>
  <si>
    <t>Xe ô tô con Vinfast LIMO GREEN(xe điện) N7TP01; 7 chỗ ngồi, tay lái thuận, mới 100%;   Màu Bạc; SK:RLLVFPNT3SH887992 -  SM:ENBALB25B140181. Số Serial PIN: L73152251028D40099</t>
  </si>
  <si>
    <t>2103</t>
  </si>
  <si>
    <t>Xe ô tô con Vinfast LIMO GREEN(xe điện) N7TP01; 7 chỗ ngồi, tay lái thuận, mới 100%;   Màu Đen; SK:RLLVFPNT8TH710257 -  SM:ENBALB25C110592. Số Serial PIN: L73152251212N40176</t>
  </si>
  <si>
    <t>2104</t>
  </si>
  <si>
    <t>Xe ô tô con VINFAST VF MPV 7(xe điện) T7TP01; 7 chỗ ngồi, tay lái thuận, mới 100%;   Màu Trắng; SK:RLLVFPTT8TH717499 -  SM:ENBALB25C150043. Số Serial PIN: L73152251225D40120</t>
  </si>
  <si>
    <t>2105</t>
  </si>
  <si>
    <t>Xe ô tô con Vinfast VF5 Plus(xe điện) S5EJ01; 5 chỗ ngồi; tay lái thuận, mới 100%;   MÀU TRẮNG; SK:RLNV5JSE5SH890776 -  SM:VFCAFB25C230083. Số Serial PIN: Z50066251209DGR009</t>
  </si>
  <si>
    <t>2106</t>
  </si>
  <si>
    <t>Xe ô tô con Vinfast MINIO GREEN(xe điện);   MÀU TRẮNG; SK:RLNVMNMS6TT701614 -  SM:HLSA3A25C280079. Số Serial PIN: BAT63020002AA2102174251026N30154</t>
  </si>
  <si>
    <t>2107</t>
  </si>
  <si>
    <t>Xe ô tô con Vinfast LIMO GREEN(xe điện) N7TP01; 7 chỗ ngồi, tay lái thuận, mới 100%;   Màu Trắng; SK:RLLVFPNT8TH715037 -  SM:ENBALB25C110053. Số Serial PIN: L73152251215D30057</t>
  </si>
  <si>
    <t>2108</t>
  </si>
  <si>
    <t>Xe ô tô con Vinfast LIMO GREEN(xe điện) N7TP01; 7 chỗ ngồi, tay lái thuận, mới 100%;   Màu Trắng; SK:RLLVFPNTXTH711698 -  SM:ENBALB25C150032. Số Serial PIN: L73152251210D30019</t>
  </si>
  <si>
    <t>2109</t>
  </si>
  <si>
    <t>Xe ô tô con nhãn hiệu Vinfast VF3 Plus(xe điện) 94KL05; 4 chỗ ngồi, tay lái thuận, mới 100%;   Màu Đỏ; SK:RLNVBL9K9TT704994 -  SM:TZ160X30G25122500524. Số Serial PIN: Y33051260125K00055</t>
  </si>
  <si>
    <t>2110</t>
  </si>
  <si>
    <t>Xe ô tô con Vinfast LIMO GREEN(xe điện) N7TP01; 7 chỗ ngồi, tay lái thuận, mới 100%;   Màu Đen; SK:RLLVFPNT0TH719020 -  SM:ENBALB261080212. Số Serial PIN: L73152251121D50035</t>
  </si>
  <si>
    <t>2111</t>
  </si>
  <si>
    <t>Xe ô tô con nhãn hiệu Vinfast VF6 PLus(xe điện) P5CG03; 5 chỗ ngồi; tay lái thuận, mới 100%;   Màu Xám; SK:RLLVAGPC8TH997109 -  SM:VFBALB25C230060. Số Serial PIN: V63051260107G00029</t>
  </si>
  <si>
    <t>2165</t>
  </si>
  <si>
    <t>Xe ô tô con Vinfast LIMO GREEN(xe điện) N7TP01; 7 chỗ ngồi, tay lái thuận, mới 100%;   Màu Trắng; SK:RLLVFPNT7TH709102 -  SM:ENBALB25C160286. Số Serial PIN: L73152251113N50188</t>
  </si>
  <si>
    <t>2166</t>
  </si>
  <si>
    <t>Xe ô tô con Vinfast LIMO GREEN(xe điện) N7TP01; 7 chỗ ngồi, tay lái thuận, mới 100%;   Màu Trắng; SK:RLLVFPNT1TH704025 -  SM:ENBALB25B270270. Số Serial PIN: L73152251218D60049</t>
  </si>
  <si>
    <t>2167</t>
  </si>
  <si>
    <t>Xe ô tô con nhãn hiệu Vinfast VF3 Plus(xe điện) 94KL05; 4 chỗ ngồi, tay lái thuận, mới 100%;   Màu XANH DƯƠNG; SK:RLNVBL9K1TT701698 -  SM:TZ160X30G25121000142. Số Serial PIN: Y33051260104K00019</t>
  </si>
  <si>
    <t>2168</t>
  </si>
  <si>
    <t>Xe ô tô con Vinfast VF5 Plus(xe điện) S5EJ01; 5 chỗ ngồi; tay lái thuận, mới 100%;   MÀU TRẮNG; SK:RLNV5JSEXTH710077 -  SM:VFCAFB261130021. Số Serial PIN: Z50066251227NGR211</t>
  </si>
  <si>
    <t>2169</t>
  </si>
  <si>
    <t>Xe ô tô con Vinfast LIMO GREEN(xe điện) N7TP01; 7 chỗ ngồi, tay lái thuận, mới 100%;   Màu Đỏ; SK:RLLVFPNT4TH703600 -  SM:ENBALB25B240106. Số Serial PIN: L73152251213D60148</t>
  </si>
  <si>
    <t>2170</t>
  </si>
  <si>
    <t>Xe ô tô con Vinfast VF5 Plus(xe điện) S5EJ01; 5 chỗ ngồi; tay lái thuận, mới 100%;   MÀU XANH DƯƠNG; SK:RLNV5JSE4SH872902 -  SM:VFCAFB25B300060. Số Serial PIN: Z50066251117DGR104</t>
  </si>
  <si>
    <t>2171</t>
  </si>
  <si>
    <t>Xe ô tô con nhãn hiệu Vinfast VF3 Plus(xe điện) 94KL05; 4 chỗ ngồi, tay lái thuận, mới 100%;   Màu Xám; SK:RLNVBL9K9TT708592 -  SM:TZ160X30G26010400533. Số Serial PIN: Y33051260207K00012</t>
  </si>
  <si>
    <t>2172</t>
  </si>
  <si>
    <t>Xe ô tô con Vinfast LIMO GREEN(xe điện) N7TP01; 7 chỗ ngồi, tay lái thuận, mới 100%;   Màu Trắng; SK:RLLVFPNT8TH715717 -  SM:ENBALB25C100389. Số Serial PIN: L73152251211D60053</t>
  </si>
  <si>
    <t>2190</t>
  </si>
  <si>
    <t>Xe ô tô con Vinfast LIMO GREEN(xe điện) N7TP01; 7 chỗ ngồi, tay lái thuận, mới 100%;   Màu Trắng; SK:RLLVFPNT6TH719359 -  SM:ENBALB261070565. Số Serial PIN: L73152260125N30023</t>
  </si>
  <si>
    <t>2191</t>
  </si>
  <si>
    <t>Xe ô tô con Vinfast LIMO GREEN(xe điện) N7TP01; 7 chỗ ngồi, tay lái thuận, mới 100%;   Màu Trắng; SK:RLLVFPNT7TH714929 -  SM:ENBALB25C230544. Số Serial PIN: L73152251211D60078</t>
  </si>
  <si>
    <t>2192</t>
  </si>
  <si>
    <t>Xe ô tô con nhãn hiệu Vinfast VF3 Plus(xe điện) 94KL05; 4 chỗ ngồi, tay lái thuận, mới 100%;   Màu Trắng; SK:RLNVBL9K7TT708915 -  SM:TZ160X30G26010500138. Số Serial PIN: Y33051260203K00041</t>
  </si>
  <si>
    <t>2193</t>
  </si>
  <si>
    <t>Xe ô tô con Vinfast LIMO GREEN(xe điện) N7TP01; 7 chỗ ngồi, tay lái thuận, mới 100%;   Màu Trắng; SK:RLLVFPNT7TH719354 -  SM:ENBALB261040012. Số Serial PIN: L73152260112D50108</t>
  </si>
  <si>
    <t>2194</t>
  </si>
  <si>
    <t>Xe ô tô con Vinfast LIMO GREEN(xe điện) N7TP01; 7 chỗ ngồi, tay lái thuận, mới 100%;   Màu Bạc; SK:RLLVFPNT2SH884632 -  SM:ENBALB25B220039. Số Serial PIN: L73152250827D60248</t>
  </si>
  <si>
    <t>2195</t>
  </si>
  <si>
    <t>Xe ô tô con VINFAST VF MPV 7(xe điện) T7TP01; 7 chỗ ngồi, tay lái thuận, mới 100%;   Màu Xám; SK:RLLVFPTT6TH723186 -  SM:ENBALB25C270246. Số Serial PIN: L73152251229D50042</t>
  </si>
  <si>
    <t>2196</t>
  </si>
  <si>
    <t>Xe ô tô con Vinfast LIMO GREEN(xe điện) N7TP01; 7 chỗ ngồi, tay lái thuận, mới 100%;   Màu Trắng; SK:RLLVFPNT3TH711736 -  SM:ENBALB25C130252. Số Serial PIN: L73152251213N30074</t>
  </si>
  <si>
    <t>2197</t>
  </si>
  <si>
    <t>Xe ô tô con nhãn hiệu Vinfast VF3 Plus(xe điện) 94KL05; 4 chỗ ngồi, tay lái thuận, mới 100%;   Màu Xám; SK:RLNVBL9K6TT708484 -  SM:TZ160X30G26010500229. Số Serial PIN: Y33051260207K00027</t>
  </si>
  <si>
    <t>2198</t>
  </si>
  <si>
    <t>Xe ô tô con nhãn hiệu Vinfast VF3 Plus(xe điện) 94KL05; 4 chỗ ngồi, tay lái thuận, mới 100%;   Màu Xám; SK:RLNVBL9K6TT707318 -  SM:TZ160X30G25122600764. Số Serial PIN: Y33051260209K00058</t>
  </si>
  <si>
    <t>2200</t>
  </si>
  <si>
    <t>Xe ô tô con Vinfast LIMO GREEN(xe điện) N7TP01; 7 chỗ ngồi, tay lái thuận, mới 100%;   Màu Đen; SK:RLLVFPNT5SH890988 -  SM:ENBALB25B150188. Số Serial PIN: L73152251029D40081</t>
  </si>
  <si>
    <t>2201</t>
  </si>
  <si>
    <t>Xe ô tô con VINFAST VF MPV 7(xe điện) T7TP01; 7 chỗ ngồi, tay lái thuận, mới 100%;   Màu Đen; SK:RLLVFPTT3TH714641 -  SM:ENBALB25C080053. Số Serial PIN: L73152251227N40053</t>
  </si>
  <si>
    <t>2202</t>
  </si>
  <si>
    <t>Xe ô tô con Vinfast LIMO GREEN(xe điện) N7TP01; 7 chỗ ngồi, tay lái thuận, mới 100%;   Màu Trắng; SK:RLLVFPNT3TH708416 -  SM:ENBALB25C160313. Số Serial PIN: L73152251213D40130</t>
  </si>
  <si>
    <t>2203</t>
  </si>
  <si>
    <t>Xe ô tô con nhãn hiệu Vinfast VF3 Plus(xe điện) 94KL05; 4 chỗ ngồi, tay lái thuận, mới 100%;   Màu Trắng; SK:RLNVBL9K9TT705367 -  SM:TZ160X30G25121300038. Số Serial PIN: Y33051260126K00035</t>
  </si>
  <si>
    <t>2205</t>
  </si>
  <si>
    <t>Xe ô tô con Vinfast VF5 Plus(xe điện) S5EJ01; 5 chỗ ngồi; tay lái thuận, mới 100%;   MÀU TRẮNG; SK:RLNV5JSE3TH702855 -  SM:VFCAFB261060031. Số Serial PIN: Z50066251215NGR052</t>
  </si>
  <si>
    <t>2206</t>
  </si>
  <si>
    <t>Xe ô tô con nhãn hiệu Vinfast VF3 Plus(xe điện) 94KL05; 4 chỗ ngồi, tay lái thuận, mới 100%;   Màu Trắng; SK:RLNVBL9K3TT706935 -  SM:TZ160X30G25122600044. Số Serial PIN: Y33051260205K00152</t>
  </si>
  <si>
    <t>2207</t>
  </si>
  <si>
    <t>Xe ô tô con Vinfast LIMO GREEN(xe điện) N7TP01; 7 chỗ ngồi, tay lái thuận, mới 100%;   Màu Bạc; SK:RLLVFPNT9SH890041 -  SM:ENBALB25B270446. Số Serial PIN: L73152251111N40065</t>
  </si>
  <si>
    <t>2209</t>
  </si>
  <si>
    <t>Xe ô tô con Vinfast VF5 Plus(xe điện) S5EJ01; 5 chỗ ngồi; tay lái thuận, mới 100%;   Màu Xám; SK:RLNV5JSE4SH888114 -  SM:VFCAFB25C190005. Số Serial PIN: Z50066251207NGR153</t>
  </si>
  <si>
    <t>2211</t>
  </si>
  <si>
    <t>Xe ô tô con nhãn hiệu Vinfast VF 6 ECO(xe điện) N5DG04; 5 chỗ ngồi; tay lái thuận, mới 100%;   Màu Trắng; SK:RLLVAGND0TH705108 -  SM:VFCAJB261080067. Số Serial PIN: V63051260106A00191</t>
  </si>
  <si>
    <t>2212</t>
  </si>
  <si>
    <t>Xe ô tô con nhãn hiệu Vinfast VF3 Eco(xe điện) 94KL04; 4 chỗ ngồi, tay lái thuận, mới 100%;   Màu Đỏ; SK:RLNVBL9K5TT701445 -  SM:TZ160X30G25111100160. Số Serial PIN: Y33051251227K00200</t>
  </si>
  <si>
    <t>2213</t>
  </si>
  <si>
    <t>Xe ô tô con nhãn hiệu Vinfast VF3 Eco(xe điện) 94KL04; 4 chỗ ngồi, tay lái thuận, mới 100%;   Màu Xám; SK:RLNVBL9K9TT700945 -  SM:TZ160X30G25112700079. Số Serial PIN: Y33051251225K00039</t>
  </si>
  <si>
    <t>2278</t>
  </si>
  <si>
    <t>Xe ô tô con nhãn hiệu Vinfast VF6 PLUs(xe điện) P5CG04; 5 chỗ ngồi; tay lái thuận, mới 100%;   Màu Trắng; SK:RLLVAG8C9TH729135 -  SM:VFBALB262110011. Số Serial PIN: V63051260114A00015</t>
  </si>
  <si>
    <t>2279</t>
  </si>
  <si>
    <t>Xe ô tô con Vinfast LIMO GREEN(xe điện) N7TP01; 7 chỗ ngồi, tay lái thuận, mới 100%;   Màu Đỏ; SK:RLLVFPNT0TH701424 -  SM:ENBALB25C020124. Số Serial PIN: L73152251211D60123</t>
  </si>
  <si>
    <t>2280</t>
  </si>
  <si>
    <t>Xe ô tô con Vinfast LIMO GREEN(xe điện) N7TP01; 7 chỗ ngồi, tay lái thuận, mới 100%;   Màu Đen; SK:RLLVFPNT5TH724908 -  SM:ENBALB25C050499. Số Serial PIN: L73152260114N50001</t>
  </si>
  <si>
    <t>2281</t>
  </si>
  <si>
    <t>Xe ô tô con nhãn hiệu Vinfast VF7 PLUS(xe điện) K5CF01; 5 chỗ ngồi; tay lái thuận, mới 100%;   MÀU TRẮNG; SK:RLLV3FKC9TH728063 -  SM:VFBALB262120016. Số Serial PIN: Y72174260211D00040</t>
  </si>
  <si>
    <t>2290</t>
  </si>
  <si>
    <t>Xe ô tô con VINFAST VF MPV 7(xe điện) T7TP01; 7 chỗ ngồi, tay lái thuận, mới 100%;   Màu Trắng; SK:RLLVFPTT5TH714575 -  SM:ENBALB25C170037. Số Serial PIN: L73152251215D30075</t>
  </si>
  <si>
    <t>2291</t>
  </si>
  <si>
    <t>Xe ô tô con Vinfast VF5 Plus(xe điện) S5EJ01; 5 chỗ ngồi; tay lái thuận, mới 100%;   Màu Xám; SK:RLNV5JSEXSH885427 -  SM:VFCAFB25C160166. Số Serial PIN: Z50066251202NGR022</t>
  </si>
  <si>
    <t>2292</t>
  </si>
  <si>
    <t>Xe ô tô con VINFAST VF MPV 7(xe điện) T7TP01; 7 chỗ ngồi, tay lái thuận, mới 100%;   Màu Trắng; SK:RLLVFPTT4TH725034 -  SM:ENBALB25C260077. Số Serial PIN: L73152251227N40194</t>
  </si>
  <si>
    <t>2293</t>
  </si>
  <si>
    <t>Xe ô tô con Vinfast LIMO GREEN(xe điện) N7TP01; 7 chỗ ngồi, tay lái thuận, mới 100%;   Màu Trắng; SK:RLLVFPNT5TH715030 -  SM:ENBALB25C090140. Số Serial PIN: L73152251216N30021</t>
  </si>
  <si>
    <t>2294</t>
  </si>
  <si>
    <t>Xe ô tô con Vinfast LIMO GREEN(xe điện) N7TP01; 7 chỗ ngồi, tay lái thuận, mới 100%;   Màu Trắng; SK:RLLVFPNTXTH711782 -  SM:ENBALB25C130035. Số Serial PIN: L73152251213D60067</t>
  </si>
  <si>
    <t>2295</t>
  </si>
  <si>
    <t>Xe ô tô con nhãn hiệu Vinfast VF6 PLUs(xe điện) P5CG04; 5 chỗ ngồi; tay lái thuận, mới 100%;   Màu Đen; SK:RLLVAG8C3TH709365 -  SM:VFBALB261100001. Số Serial PIN: V63051260105A00110</t>
  </si>
  <si>
    <t>2298</t>
  </si>
  <si>
    <t>Xe ô tô con Vinfast LIMO GREEN(xe điện) N7TP01; 7 chỗ ngồi, tay lái thuận, mới 100%;   Màu Trắng; SK:RLLVFPNT6TH711732 -  SM:ENBALB25C140244. Số Serial PIN: L73152251216N40059</t>
  </si>
  <si>
    <t>2299</t>
  </si>
  <si>
    <t>Xe ô tô con Vinfast VF5 Plus(xe điện) S5EJ01; 5 chỗ ngồi; tay lái thuận, mới 100%;   MÀU TRẮNG; SK:RLNV5JSE7TH706178 -  SM:VFCAFB25C270207. Số Serial PIN: Z50066251223DGR022</t>
  </si>
  <si>
    <t>2300</t>
  </si>
  <si>
    <t>Xe ô tô con Vinfast VF5 Plus(xe điện) S5EJ01; 5 chỗ ngồi; tay lái thuận, mới 100%;   MÀU ĐỎ; SK:RLNV5JSE5TH706406 -  SM:VFCAFB25C270193. Số Serial PIN: Z50066251220NGR142</t>
  </si>
  <si>
    <t>2372</t>
  </si>
  <si>
    <t>Xe ô tô con nhãn hiệu Vinfast VF3 Plus(xe điện) 94KL05; 4 chỗ ngồi, tay lái thuận, mới 100%;   Màu Xanh Lá Nhạt; SK:RLNVBL9K8TT707787 -  SM:TZ160X30G25122600741. Số Serial PIN: Y33051260211K00111</t>
  </si>
  <si>
    <t>2373</t>
  </si>
  <si>
    <t>Xe ô tô con Vinfast LIMO GREEN(xe điện) N7TP01; 7 chỗ ngồi, tay lái thuận, mới 100%;   Màu Đỏ; SK:RLLVFPNT5TH702620 -  SM:ENBALB25B030284. Số Serial PIN: L73152251126D40097</t>
  </si>
  <si>
    <t>2375</t>
  </si>
  <si>
    <t>Xe ô tô con Vinfast VF7 Plus(xe điện) H5CF01 5 chỗ ngồi; tay lái thuận, mới 100%; MÀU TRẮNG; SK:RLLV3FHC2SH865397 - SM:VFBALB25B040022. Số Serial PIN: X71072240422C00048</t>
  </si>
  <si>
    <t>2376</t>
  </si>
  <si>
    <t>Xe ô tô con nhãn hiệu Vinfast VF3(xe điện) 94KL04; 4 chỗ ngồi, tay lái thuận, mới 100%;   Màu XANH DƯƠNG; SK:RLNVBL9K4ST717411 -  SM:TZ160X30G25112800229. Số Serial PIN: X33051251219K00210</t>
  </si>
  <si>
    <t>2377</t>
  </si>
  <si>
    <t>Xe ô tô con Vinfast LIMO GREEN(xe điện) N7TP01; 7 chỗ ngồi, tay lái thuận, mới 100%;   Màu Bạc; SK:RLLVFPNT9SH885728 -  SM:ENBALB25C050363. Số Serial PIN: L73152251108D50126</t>
  </si>
  <si>
    <t>2378</t>
  </si>
  <si>
    <t>Xe ô tô con VINFAST VF MPV 7(xe điện) T7TP01; 7 chỗ ngồi, tay lái thuận, mới 100%;   Màu Trắng; SK:RLLVFPTT9TH724705 -  SM:ENBALB25C220017. Số Serial PIN: L73152260110N30126</t>
  </si>
  <si>
    <t>2379</t>
  </si>
  <si>
    <t>Xe ô tô con Vinfast LIMO GREEN(xe điện) N7TP01; 7 chỗ ngồi, tay lái thuận, mới 100%;   Màu Bạc; SK:RLLVFPNT7TH714025 -  SM:ENBALB25C190259. Số Serial PIN: L73152251216D60103</t>
  </si>
  <si>
    <t>2384</t>
  </si>
  <si>
    <t>Xe ô tô con Vinfast VF5 Plus(xe điện) S5EJ01; 5 chỗ ngồi; tay lái thuận, mới 100%;   MÀU TRẮNG; SK:RLNV5JSE1TH706855 -  SM:VFCAFB261110144. Số Serial PIN: Z50066251222NGR066</t>
  </si>
  <si>
    <t>2385</t>
  </si>
  <si>
    <t>Xe ô tô con nhãn hiệu Vinfast VF3 Eco(xe điện) 94KL04; 4 chỗ ngồi, tay lái thuận, mới 100%;   Màu Xám; SK:RLNVBL9KXTT706785 -  SM:TZ160X30G26010600626. Số Serial PIN: Y33051260127K00070</t>
  </si>
  <si>
    <t>2386</t>
  </si>
  <si>
    <t>Xe ô tô con nhãn hiệu Vinfast VF 6 ECO(xe điện) N5DG04; 5 chỗ ngồi; tay lái thuận, mới 100%;   Màu Đen; SK:RLLVAGND9TH708590 -  SM:VFCAJB261140005. Số Serial PIN: V63051260106A00149</t>
  </si>
  <si>
    <t>2387</t>
  </si>
  <si>
    <t>Xe ô tô con Vinfast LIMO GREEN(xe điện) N7TP01; 7 chỗ ngồi, tay lái thuận, mới 100%;   Màu Đen; SK:RLLVFPNT9SH884871 -  SM:ENBALB25C010102. Số Serial PIN: L73152251112N50047</t>
  </si>
  <si>
    <t>2388</t>
  </si>
  <si>
    <t>Xe ô tô con nhãn hiệu Vinfast VF3(xe điện) 94KL04; 4 chỗ ngồi, tay lái thuận, mới 100%;   Màu Đỏ; SK:RLNVBL9K0TT701403 -  SM:TZ160X30G25112700092. Số Serial PIN: X33051251220K00044</t>
  </si>
  <si>
    <t>2389</t>
  </si>
  <si>
    <t>Xe ô tô con Vinfast LIMO GREEN(xe điện) N7TP01; 7 chỗ ngồi, tay lái thuận, mới 100%;   Màu Bạc; SK:RLLVFPNT6SH887758 -  SM:ENBALB25B150223. Số Serial PIN: L73152251107D40123</t>
  </si>
  <si>
    <t>2390</t>
  </si>
  <si>
    <t>Xe ô tô con nhãn hiệu Vinfast VF6 PLUs(xe điện) P5CG04; 5 chỗ ngồi; tay lái thuận, mới 100%;   Màu Xanh Lá Nhạt; SK:RLLVAG8C6TH708646 -  SM:VFBALB261060015. Số Serial PIN: V63051260110D00139</t>
  </si>
  <si>
    <t>2391</t>
  </si>
  <si>
    <t>Xe ô tô con Vinfast VF5 Plus(xe điện) S5EJ01; 5 chỗ ngồi; tay lái thuận, mới 100%;   MÀU TRẮNG; SK:RLNV5JSE7TH710604 -  SM:VFCAFB261130086. Số Serial PIN: Z50066251227NGR294</t>
  </si>
  <si>
    <t>2393</t>
  </si>
  <si>
    <t>Xe ô tô con nhãn hiệu Vinfast VF3 Plus(xe điện) 94KL05; 4 chỗ ngồi, tay lái thuận, mới 100%;   Màu Xanh Lá Nhạt; SK:RLNVBL9K7TT707652 -  SM:TZ160X30G25122500333. Số Serial PIN: Y33051260205K00060</t>
  </si>
  <si>
    <t>2408</t>
  </si>
  <si>
    <t>Xe ô tô tải VAN nhãn hiệu Vinfast Ec Van (xe điện)(xe điện) P2KR01; 2 chỗ ngồi, tay lái thuận, mới 100%;   Màu Xanh Lá Nhạt; SK:RNXVGRPK6TT700776 -  SM:TZ155XZC03025112200033. Số Serial PIN: BAT64000020AC2102174251014N30011</t>
  </si>
  <si>
    <t>2409</t>
  </si>
  <si>
    <t>Xe ô tô con VINFAST VF MPV 7(xe điện) T7TP01; 7 chỗ ngồi, tay lái thuận, mới 100%;   Màu Xám; SK:RLLVFPTT3TH723257 -  SM:ENBALB25C140453. Số Serial PIN: L73152260112D50160</t>
  </si>
  <si>
    <t>2410</t>
  </si>
  <si>
    <t>Xe ô tô con nhãn hiệu Vinfast VF3 Plus(xe điện) 94KL05; 4 chỗ ngồi, tay lái thuận, mới 100%;   Màu Trắng; SK:RLNVBL9K7TT707201 -  SM:TZ160X30G25042900031. Số Serial PIN: Y33051260203K00071</t>
  </si>
  <si>
    <t>2411</t>
  </si>
  <si>
    <t>Xe ô tô con Vinfast VF5 Plus(xe điện) S5EJ01; 5 chỗ ngồi; tay lái thuận, mới 100%;   MÀU TRẮNG; SK:RLNV5JSEXTH706823 -  SM:VFCAFB25C270135. Số Serial PIN: Z50066251222NGR059</t>
  </si>
  <si>
    <t>2453</t>
  </si>
  <si>
    <t>Xe ô tô con Vinfast LIMO GREEN(xe điện) N7TP01; 7 chỗ ngồi, tay lái thuận, mới 100%;   Màu Đen; SK:RLLVFPNT3SH890102 -  SM:ENBALB25B230077. Số Serial PIN: L73152251122N40028</t>
  </si>
  <si>
    <t>2466</t>
  </si>
  <si>
    <t>Xe ô tô con nhãn hiệu Vinfast VF3 Plus(xe điện) 94KL05; 4 chỗ ngồi, tay lái thuận, mới 100%;   Màu Đỏ; SK:RLNVBL9K8TT708423 -  SM:TZ160X30G26010500699. Số Serial PIN: Y33051260207K00053</t>
  </si>
  <si>
    <t>2474</t>
  </si>
  <si>
    <t>Xe ô tô con Vinfast LIMO GREEN(xe điện) N7TP01; 7 chỗ ngồi, tay lái thuận, mới 100%;   Màu Trắng; SK:RLLVFPNT4TH719585 -  SM:ENBALB261080022. Số Serial PIN: L73152251225D50010</t>
  </si>
  <si>
    <t>2515</t>
  </si>
  <si>
    <t>Bổ sung tăng 10tr</t>
  </si>
  <si>
    <t>2477</t>
  </si>
  <si>
    <t>Xe ô tô con Vinfast VF5 Plus(xe điện) S5EJ01; 5 chỗ ngồi; tay lái thuận, mới 100%;   MÀU XANH LÁ NHẠT; SK:RLNV5JSE3SH886211 -  SM:VFCAFB25C170083. Số Serial PIN: Z50066251130NGR146</t>
  </si>
  <si>
    <t>2478</t>
  </si>
  <si>
    <t>Xe ô tô con Vinfast LIMO GREEN(xe điện) N7TP01; 7 chỗ ngồi, tay lái thuận, mới 100%;   Màu Đen; SK:RLLVFPNT8TH716026 -  SM:ENBALB25C170368. Số Serial PIN: L73152251216D60006</t>
  </si>
  <si>
    <t>2479</t>
  </si>
  <si>
    <t>Xe ô tô tải VAN nhãn hiệu Vinfast Ec Van (xe điện)(xe điện) P2KR01; 2 chỗ ngồi, tay lái thuận, mới 100%;   Màu Trắng; SK:RNXVGRPK4TT701263 -  SM:TZ155XZC03025112000013. Số Serial PIN: BAT64000020AC2102174251016N30063</t>
  </si>
  <si>
    <t>2480</t>
  </si>
  <si>
    <t>Xe ô tô con VINFAST VF MPV 7(xe điện) T7TP01; 7 chỗ ngồi, tay lái thuận, mới 100%;   Màu Xám; SK:RLLVFPTT1TH726044 -  SM:ENBALB261110145. Số Serial PIN: L73152260107N50188</t>
  </si>
  <si>
    <t>2481</t>
  </si>
  <si>
    <t>Xe ô tô con Vinfast LIMO GREEN(xe điện) N7TP01; 7 chỗ ngồi, tay lái thuận, mới 100%;   Màu Trắng; SK:RLLVFPNT8TH709111 -  SM:ENBALB25C080210. Số Serial PIN: L73152251119D50161</t>
  </si>
  <si>
    <t>2482</t>
  </si>
  <si>
    <t>Xe ô tô con Vinfast VF5 Plus(xe điện) S5EJ01; 5 chỗ ngồi; tay lái thuận, mới 100%;   MÀU XANH DƯƠNG; SK:RLNV5JSE4SH872947 -  SM:VFCAFB25B260130. Số Serial PIN: Z50066251117NGR038</t>
  </si>
  <si>
    <t>2483</t>
  </si>
  <si>
    <t>Xe ô tô con nhãn hiệu Vinfast VF6 PLUs(xe điện) P5CG04; 5 chỗ ngồi; tay lái thuận, mới 100%;   Màu Xám; SK:RLLVAG8C7TH734169 -  SM:VFBALB263150003. Số Serial PIN: V63051260312A00052</t>
  </si>
  <si>
    <t>2484</t>
  </si>
  <si>
    <t>Xe ô tô con Vinfast LIMO GREEN(xe điện) N7TP01; 7 chỗ ngồi, tay lái thuận, mới 100%;   Màu Trắng; SK:RLLVFPNT1TH719513 -  SM:ENBALB261070509. Số Serial PIN: L73152251119N50050</t>
  </si>
  <si>
    <t>2485</t>
  </si>
  <si>
    <t>Xe ô tô con nhãn hiệu Vinfast VF3 Eco(xe điện) 94KL04; 4 chỗ ngồi, tay lái thuận, mới 100%;   Màu Trắng; SK:RLNVBL9K2TT707834 -  SM:TZ160X30G26010400256. Số Serial PIN: Y33051260129K00152</t>
  </si>
  <si>
    <t>2486</t>
  </si>
  <si>
    <t>Xe ô tô con Vinfast VF5 Plus(xe điện) S5EJ01; 5 chỗ ngồi; tay lái thuận, mới 100%;   Màu Xám; SK:RLNV5JSE8TH713561 -  SM:VFCAFB261190111. Số Serial PIN: Z50066251228NGR088</t>
  </si>
  <si>
    <t>2516</t>
  </si>
  <si>
    <t>Xe ô tô con nhãn hiệu Vinfast VF3 Eco(xe điện) 94KL04; 4 chỗ ngồi, tay lái thuận, mới 100%;   Màu Xám; SK:RLNVBL9K7TT709420 -  SM:TZ160X30G26010500130. Số Serial PIN: Y33051260211K00089</t>
  </si>
  <si>
    <t>2517</t>
  </si>
  <si>
    <t>Xe ô tô con nhãn hiệu Vinfast VF3 Eco(xe điện) 94KL04; 4 chỗ ngồi, tay lái thuận, mới 100%;   Màu Trắng; SK:RLNVBL9K8TT708115 -  SM:TZ160X30G25121400437. Số Serial PIN: Y33051260202K00075</t>
  </si>
  <si>
    <t>2525</t>
  </si>
  <si>
    <t>Xe ô tô con nhãn hiệu Vinfast VF 6 ECO(xe điện) N5DG04; 5 chỗ ngồi; tay lái thuận, mới 100%;   Màu Trắng; SK:RLLVAGNDXTH722935 -  SM:VFCAJB261290385. Số Serial PIN: V63051260204D00107</t>
  </si>
  <si>
    <t>2526</t>
  </si>
  <si>
    <t>Xe ô tô con Vinfast MINIO GREEN(xe điện);   Màu Xanh; SK:RLNVMNMS1ST700157 -  SM:HLSA3A25C120142. Số Serial PIN: BAT63020002AA2102174251027D10072</t>
  </si>
  <si>
    <t>2527</t>
  </si>
  <si>
    <t>Xe ô tô con VINFAST VF MPV 7(xe điện) T7TP01; 7 chỗ ngồi, tay lái thuận, mới 100%;   Màu Đen; SK:RLLVFPTT6TH722023 -  SM:ENBALB25C270024. Số Serial PIN: L73152260108D50095</t>
  </si>
  <si>
    <t>2528</t>
  </si>
  <si>
    <t>Xe ô tô con Vinfast VF5 Plus(xe điện) S5EJ01; 5 chỗ ngồi; tay lái thuận, mới 100%;   MÀU ĐỎ; SK:RLNV5JSE5TH705384 -  SM:VFCAFB261090110. Số Serial PIN: Z50066251220NGR146</t>
  </si>
  <si>
    <t>2529</t>
  </si>
  <si>
    <t>Xe ô tô tải VAN nhãn hiệu Vinfast Ec Van (xe điện)(xe điện) P2KR01; 2 chỗ ngồi, tay lái thuận, mới 100%;   Màu Đỏ; SK:RNXVGRPK6TT701295 -  SM:TZ155XZC03025111800043. Số Serial PIN: BAT64000020AC2102174251023D10042</t>
  </si>
  <si>
    <t>2530</t>
  </si>
  <si>
    <t>Xe ô tô con Vinfast VF5 Plus(xe điện) S5EJ01; 5 chỗ ngồi; tay lái thuận, mới 100%;   MÀU XANH LÁ NHẠT; SK:RLNV5JSE0TH713604 -  SM:VFCAFB261210041. Số Serial PIN: Z50066251226DGR157</t>
  </si>
  <si>
    <t>2531</t>
  </si>
  <si>
    <t>Xe ô tô con Vinfast LIMO GREEN(xe điện) N7TP01; 7 chỗ ngồi, tay lái thuận, mới 100%;   Màu Trắng; SK:RLLVFPNT2TH719648 -  SM:ENBALB261060108. Số Serial PIN: L73152251105N50002</t>
  </si>
  <si>
    <t>2532</t>
  </si>
  <si>
    <t>Xe ô tô con nhãn hiệu Vinfast VF3 Eco(xe điện) 94KL04; 4 chỗ ngồi, tay lái thuận, mới 100%;   Màu Xám; SK:RLNVBL9K0TT700574 -  SM:TZ160X30G25112700560. Số Serial PIN: Y33051251224K00106</t>
  </si>
  <si>
    <t>2533</t>
  </si>
  <si>
    <t>Xe ô tô con VINFAST VF MPV 7(xe điện) T7TP01; 7 chỗ ngồi, tay lái thuận, mới 100%;   Màu Trắng; SK:RLLVFPTTXTH731971 -  SM:ENBALB25C100455. Số Serial PIN: L73152260123D30065</t>
  </si>
  <si>
    <t>2534</t>
  </si>
  <si>
    <t>Xe ô tô tải VAN nhãn hiệu Vinfast EC VAN (xe điện)(xe điện) U2KR01; 2 chỗ ngồi, tay lái thuận, mới 100%;   Màu Vàng; SK:RNXVGRUK1TT706537 -  SM:TZ155XZC03025120200012. Số Serial PIN: BAT64000020AC2102174251102D10028</t>
  </si>
  <si>
    <t>2535</t>
  </si>
  <si>
    <t>Xe ô tô con VINFAST VF MPV 7(xe điện) T7TP01; 7 chỗ ngồi, tay lái thuận, mới 100%;   Màu Đen; SK:RLLVFPTT0TH724995 -  SM:ENBALB25C260056. Số Serial PIN: L73152251227D40085</t>
  </si>
  <si>
    <t>2562</t>
  </si>
  <si>
    <t>Xe ô tô con Vinfast VF5 Plus(xe điện) S5EJ01; 5 chỗ ngồi; tay lái thuận, mới 100%;   MÀU TRẮNG; SK:RLNV5JSE5TH722055 -  SM:VFCAFB261120072. Số Serial PIN: Z50066260107NGR027</t>
  </si>
  <si>
    <t>2563</t>
  </si>
  <si>
    <t>Xe ô tô con nhãn hiệu Vinfast VF3 Eco(xe điện) 94KL04; 4 chỗ ngồi, tay lái thuận, mới 100%;   Màu Vàng; SK:RLNVBL9K2TT701807 -  SM:TZ160X30G25120500227. Số Serial PIN: Y33051251227K00219</t>
  </si>
  <si>
    <t>2564</t>
  </si>
  <si>
    <t>Xe ô tô con Vinfast LIMO GREEN(xe điện) N7TP01; 7 chỗ ngồi, tay lái thuận, mới 100%;   Màu Trắng; SK:RLLVFPNT5TH712032 -  SM:ENBALB25C270461. Số Serial PIN: L73152251217N30004</t>
  </si>
  <si>
    <t>2565</t>
  </si>
  <si>
    <t>Xe ô tô con nhãn hiệu Vinfast VF6 PLUs(xe điện) P5CG04; 5 chỗ ngồi; tay lái thuận, mới 100%;   Màu Đỏ; SK:RLLVAG8C1TH704939 -  SM:VFBALB25C290003. Số Serial PIN: V63051260106G00274</t>
  </si>
  <si>
    <t>2566</t>
  </si>
  <si>
    <t>Xe ô tô con Vinfast VF5 Plus(xe điện) S5EJ01; 5 chỗ ngồi; tay lái thuận, mới 100%;   MÀU ĐỎ; SK:RLNV5JSE9TH705372 -  SM:VFCAFB261080157. Số Serial PIN: Z50066251213DGR010</t>
  </si>
  <si>
    <t>2567</t>
  </si>
  <si>
    <t>Xe ô tô con Vinfast MINIO GREEN(xe điện);   Màu Bạc; SK:RLNVMNMS9ST700472 -  SM:HLSA3A25C150018. Số Serial PIN: BAT63020002AA2102174251024D30010</t>
  </si>
  <si>
    <t>2568</t>
  </si>
  <si>
    <t>Xe ô tô con Vinfast MINIO GREEN(xe điện);   MÀU TRẮNG; SK:RLNVMNMS0TT701835 -  SM:HLSA3A261090065. Số Serial PIN: BAT63020002AA2102174251214D30036</t>
  </si>
  <si>
    <t>2569</t>
  </si>
  <si>
    <t>Xe ô tô con nhãn hiệu Vinfast VF3(xe điện);   Màu Hồng Phấn; SK:RLNVBL9KXST711919 -  SM:TZ160X30G25090400020. Số Serial PIN: X33051251121C00142</t>
  </si>
  <si>
    <t>2570</t>
  </si>
  <si>
    <t>Xe ô tô con Vinfast VF5 Plus(xe điện) S5EJ01; 5 chỗ ngồi; tay lái thuận, mới 100%;   MÀU TRẮNG; SK:RLNV5JSE3TH706856 -  SM:VFCAFB261110026. Số Serial PIN: Z50066251224DGR004</t>
  </si>
  <si>
    <t>2571</t>
  </si>
  <si>
    <t>Xe ô tô con Vinfast LIMO GREEN(xe điện) N7TP01; 7 chỗ ngồi, tay lái thuận, mới 100%;   Màu Trắng; SK:RLLVFPNTXTH719381 -  SM:ENBALB261040093. Số Serial PIN: L73152251122D50068</t>
  </si>
  <si>
    <t>2572</t>
  </si>
  <si>
    <t>Xe ô tô con Vinfast LIMO GREEN(xe điện) N7TP01; 7 chỗ ngồi, tay lái thuận, mới 100%;   Màu Đỏ; SK:RLLVFPNT3TH702700 -  SM:ENBALB25B240065. Số Serial PIN: L73152251213D60170</t>
  </si>
  <si>
    <t>2573</t>
  </si>
  <si>
    <t>Xe ô tô con nhãn hiệu Vinfast VF 6 ECO(xe điện) N5DG04; 5 chỗ ngồi; tay lái thuận, mới 100%;   Màu Trắng; SK:RLLVAGND0TH729375 -  SM:VFCAJB261280035. Số Serial PIN: V63051260210A00018</t>
  </si>
  <si>
    <t>2574</t>
  </si>
  <si>
    <t>Xe ô tô con nhãn hiệu Vinfast VF3 Eco(xe điện) 94KL04; 4 chỗ ngồi, tay lái thuận, mới 100%;   Màu Xám; SK:RLNVBL9KXTT707502 -  SM:TZ160X30G25122500200. Số Serial PIN: Y33051260209K00122</t>
  </si>
  <si>
    <t>2575</t>
  </si>
  <si>
    <t>Xe ô tô con nhãn hiệu Vinfast VF3 Plus(xe điện) 94KL05; 4 chỗ ngồi, tay lái thuận, mới 100%;   Màu Trắng; SK:RLNVBL9K5TT709691 -  SM:TZ160X30G26010400593. Số Serial PIN: Y33051260224K00141</t>
  </si>
  <si>
    <t>2576</t>
  </si>
  <si>
    <t>Xe ô tô con Vinfast VF5 Plus(xe điện) S5EJ01 5 chỗ ngồi; tay lái thuận, mới 100%; MÀU ĐỎ; SK:RLNV5JSE6SH856829 - SM:VFCAFB25B080059. Số Serial PIN: Z50066251019DGR071</t>
  </si>
  <si>
    <t>2577</t>
  </si>
  <si>
    <t>Xe ô tô con Vinfast LIMO GREEN(xe điện) N7TP01; 7 chỗ ngồi, tay lái thuận, mới 100%;   Màu Đỏ; SK:RLLVFPNT5TH701645 -  SM:ENBALB25C070003. Số Serial PIN: L73152251211D60004</t>
  </si>
  <si>
    <t>2578</t>
  </si>
  <si>
    <t>Xe ô tô con nhãn hiệu Vinfast VF3 Plus(xe điện) 94KL05; 4 chỗ ngồi, tay lái thuận, mới 100%;   Màu Xám; SK:RLNVBL9K7TT710244 -  SM:TZ160X30G26011500173. Số Serial PIN: Y33051260303K00052</t>
  </si>
  <si>
    <t>2579</t>
  </si>
  <si>
    <t>Xe ô tô con nhãn hiệu Vinfast VF3(xe điện) 94KL04; 4 chỗ ngồi, tay lái thuận, mới 100%;   Màu Xanh Lá Nhạt; SK:RLNVBL9K5ST714081 -  SM:TZ160X30G25101100315. Số Serial PIN: X33051251202K00092</t>
  </si>
  <si>
    <t>2580</t>
  </si>
  <si>
    <t>Xe ô tô con Vinfast LIMO GREEN(xe điện) N7TP01; 7 chỗ ngồi, tay lái thuận, mới 100%;   Màu Đỏ; SK:RLLVFPNT8TH701557 -  SM:ENBALB25C040491. Số Serial PIN: L73152251028N50184</t>
  </si>
  <si>
    <t>2581</t>
  </si>
  <si>
    <t>Xe ô tô con Vinfast LIMO GREEN(xe điện) N7TP01; 7 chỗ ngồi, tay lái thuận, mới 100%;   Màu Đen; SK:RLLVFPNT5TH707669 -  SM:ENBALB25B220280. Số Serial PIN: L73152251126D50051</t>
  </si>
  <si>
    <t>2582</t>
  </si>
  <si>
    <t>Xe ô tô con Vinfast LIMO GREEN(xe điện) N7TP01; 7 chỗ ngồi, tay lái thuận, mới 100%;   Màu Đỏ; SK:RLLVFPNT0TH702427 -  SM:ENBALB25C070440. Số Serial PIN: L73152251123D50002</t>
  </si>
  <si>
    <t>2585</t>
  </si>
  <si>
    <t>Xe ô tô con nhãn hiệu Vinfast VF3 Eco(xe điện) 94KL04; 4 chỗ ngồi, tay lái thuận, mới 100%;   Màu Trắng; SK:RLNVBL9K4TT708466 -  SM:TZ160X30G26010400748. Số Serial PIN: Y33051260207K00029</t>
  </si>
  <si>
    <t>2586</t>
  </si>
  <si>
    <t>Xe ô tô con nhãn hiệu Vinfast VF3(xe điện) 94KL04 4 chỗ ngồi, tay lái thuận, mới 100%; Màu Xanh Lá Nhạt; SK:RLNVBL9K0ST709029 - SM:TZ160X30G25081500242. Số Serial PIN: X33051251031C00044</t>
  </si>
  <si>
    <t>2615</t>
  </si>
  <si>
    <t>Xe ô tô con Vinfast LIMO GREEN(xe điện) N7TP01; 7 chỗ ngồi, tay lái thuận, mới 100%;   Màu Đỏ; SK:RLLVFPNT3TH701448 -  SM:ENBALB25C020174. Số Serial PIN: L73152251203D50011</t>
  </si>
  <si>
    <t>2616</t>
  </si>
  <si>
    <t>Xe ô tô con Vinfast LIMO GREEN(xe điện) N7TP01; 7 chỗ ngồi, tay lái thuận, mới 100%;   Màu Trắng; SK:RLLVFPNT6TH714999 -  SM:ENBALB25C120020. Số Serial PIN: L73152251218N30039</t>
  </si>
  <si>
    <t>2617</t>
  </si>
  <si>
    <t>Xe ô tô con Vinfast LIMO GREEN(xe điện) N7TP01; 7 chỗ ngồi, tay lái thuận, mới 100%;   Màu Bạc; SK:RLLVFPNT0TH701357 -  SM:ENBALB25C010571. Số Serial PIN: L73152251211N40053</t>
  </si>
  <si>
    <t>2619</t>
  </si>
  <si>
    <t>Xe ô tô con Vinfast LIMO GREEN(xe điện) N7TP01; 7 chỗ ngồi, tay lái thuận, mới 100%;   Màu Trắng; SK:RLLVFPNTXTH709241 -  SM:ENBALB25C100450. Số Serial PIN: L73152251217D40131</t>
  </si>
  <si>
    <t>2623</t>
  </si>
  <si>
    <t>Xe ô tô con nhãn hiệu Vinfast VF3(xe điện);   Màu Xanh Lá Nhạt; SK:RLNVBL9K2ST714183 -  SM:TZ160X30G25101100283. Số Serial PIN: X33051251209K00009</t>
  </si>
  <si>
    <t>2624</t>
  </si>
  <si>
    <t>Xe ô tô con nhãn hiệu Vinfast VF6 PLUs(xe điện) P5CG04; 5 chỗ ngồi; tay lái thuận, mới 100%;   Màu Trắng; SK:RLLVAG8C6TH729433 -  SM:VFBALB263060049. Số Serial PIN: V63051260128D00042</t>
  </si>
  <si>
    <t>2625</t>
  </si>
  <si>
    <t>Xe ô tô con VINFAST VF MPV 7(xe điện) T7TP01; 7 chỗ ngồi, tay lái thuận, mới 100%;   Màu Xám; SK:RLLVFPTT7TH726193 -  SM:ENBALB261090435. Số Serial PIN: L73152260123D30085</t>
  </si>
  <si>
    <t>2626</t>
  </si>
  <si>
    <t>Xe ô tô con nhãn hiệu Vinfast VF6 PLUs(xe điện) P5CG04; 5 chỗ ngồi; tay lái thuận, mới 100%;   Màu Trắng; SK:RLLVAG8C4TH714767 -  SM:VFBALB261210047. Số Serial PIN: V63051260107D00276</t>
  </si>
  <si>
    <t>2647</t>
  </si>
  <si>
    <t>Xe ô tô con Vinfast VF5 Plus(xe điện) S5EJ01; 5 chỗ ngồi; tay lái thuận, mới 100%;   Màu Xám; SK:RLNV5JSE9TH724309 -  SM:VFCAFB262090088. Số Serial PIN: Z50066260111NGR059</t>
  </si>
  <si>
    <t>2648</t>
  </si>
  <si>
    <t>Xe ô tô con nhãn hiệu Vinfast VF 6 ECO(xe điện) N5DG04; 5 chỗ ngồi; tay lái thuận, mới 100%;   MÀU XÁM; SK:RLLVAGND8TH738311 -  SM:VFCAJB263190113. Số Serial PIN: V63051260120G00016</t>
  </si>
  <si>
    <t>2649</t>
  </si>
  <si>
    <t>Xe ô tô con nhãn hiệu Vinfast VF3(xe điện) 94KL04 4 chỗ ngồi, tay lái thuận, mới 100%; Màu Xanh Lá Nhạt; SK:RLNVBL9K2ST709081 - SM:TZ160X30G25081400418. Số Serial PIN: X33051251031C00091</t>
  </si>
  <si>
    <t>2650</t>
  </si>
  <si>
    <t>Xe ô tô con Vinfast LIMO GREEN(xe điện) N7TP01; 7 chỗ ngồi, tay lái thuận, mới 100%;   Màu Đen; SK:RLLVFPNT2SH888471 -  SM:ENBALB25A290072. Số Serial PIN: L73152251118N40042</t>
  </si>
  <si>
    <t>2651</t>
  </si>
  <si>
    <t>Xe ô tô con Vinfast LIMO GREEN(xe điện) N7TP01; 7 chỗ ngồi, tay lái thuận, mới 100%;   Màu Bạc; SK:RLLVFPNT5SH885158 -  SM:ENBALB25C050246. Số Serial PIN: L73152251115N40048</t>
  </si>
  <si>
    <t>2652</t>
  </si>
  <si>
    <t>Xe ô tô con Vinfast LIMO GREEN(xe điện) N7TP01; 7 chỗ ngồi, tay lái thuận, mới 100%;   Màu Trắng; SK:RLLVFPNT1TH737428 -  SM:ENBALB25C280296. Số Serial PIN: L73152260117D60110</t>
  </si>
  <si>
    <t>2653</t>
  </si>
  <si>
    <t>Xe ô tô con Vinfast VF5 Plus(xe điện) S5EJ01; 5 chỗ ngồi; tay lái thuận, mới 100%;   MÀU TRẮNG; SK:RLNV5JSE5TH722105 -  SM:VFCAFB261210129. Số Serial PIN: Z50066260107NGR033</t>
  </si>
  <si>
    <t>2672</t>
  </si>
  <si>
    <t>Xe ô tô con Vinfast LIMO GREEN(xe điện) N7TP01; 7 chỗ ngồi, tay lái thuận, mới 100%;   Màu Trắng; SK:RLLVFPNT8TH738799 -  SM:ENBALB25C210008. Số Serial PIN: L73152260123N50190</t>
  </si>
  <si>
    <t>2673</t>
  </si>
  <si>
    <t>Xe ô tô tải VAN nhãn hiệu Vinfast Ec Van (xe điện)(xe điện) R2KR01; 2 chỗ ngồi, tay lái thuận, mới 100%;   Màu Đỏ; SK:RNXVGRPK9TT707916 -  SM:TZ155XZC03025122700060. Số Serial PIN: BAT64000020AC2102174260209D30049</t>
  </si>
  <si>
    <t>2674</t>
  </si>
  <si>
    <t>Xe ô tô con VINFAST VF MPV 7(xe điện) T7TP01; 7 chỗ ngồi, tay lái thuận, mới 100%;   Màu Xám; SK:RLLVFPTTXTH726169 -  SM:ENBALB261090431. Số Serial PIN: L73152260109N30023</t>
  </si>
  <si>
    <t>2675</t>
  </si>
  <si>
    <t>Xe ô tô con Vinfast MINIO GREEN(xe điện);   Màu Vàng; Nóc trắng; SK:RLNVMNMS9TT702093 -  SM:HLSA3A25C280004. Số Serial PIN: BAT63020002AA2102174251128N30049</t>
  </si>
  <si>
    <t>2676</t>
  </si>
  <si>
    <t>Xe ô tô con Vinfast VF5 Plus(xe điện) S5EJ01; 5 chỗ ngồi; tay lái thuận, mới 100%;   MÀU TRẮNG; SK:RLNV5JSE7TH717276 -  SM:VFCAFB261220056. Số Serial PIN: Z50066251231DGR009</t>
  </si>
  <si>
    <t>2677</t>
  </si>
  <si>
    <t>Xe ô tô con nhãn hiệu Vinfast VF6 PLUs(xe điện) P5CG04; 5 chỗ ngồi; tay lái thuận, mới 100%;   Màu Trắng; SK:RLLVAG8C8TH730812 -  SM:VFBALB263060093. Số Serial PIN: V63051260127D00089</t>
  </si>
  <si>
    <t>2678</t>
  </si>
  <si>
    <t>Xe ô tô con nhãn hiệu Vinfast VF6 PLUs(xe điện) P5CG04; 5 chỗ ngồi; tay lái thuận, mới 100%;   Màu Trắng; SK:RLLVAG8C5TH734218 -  SM:VFBALB263160101. Số Serial PIN: V63051260314D00096</t>
  </si>
  <si>
    <t>2690</t>
  </si>
  <si>
    <t>Xe ô tô con Vinfast VF5 Plus(xe điện) S5EJ01; 5 chỗ ngồi; tay lái thuận, mới 100%;   Màu Xám; SK:RLNV5JSE1TH711005 -  SM:VFCAFB261160097. Số Serial PIN: Z50066260106DGR016</t>
  </si>
  <si>
    <t>2691</t>
  </si>
  <si>
    <t>Xe ô tô con Vinfast LIMO GREEN(xe điện) N7TP01; 7 chỗ ngồi, tay lái thuận, mới 100%;   Màu Bạc; SK:RLLVFPNT4TH700762 -  SM:ENBALB25B240540. Số Serial PIN: L73152251202N40008</t>
  </si>
  <si>
    <t>2692</t>
  </si>
  <si>
    <t>Xe ô tô con nhãn hiệu Vinfast VF3 Plus(xe điện) 94KL05; 4 chỗ ngồi, tay lái thuận, mới 100%;   Màu Xám; SK:RLNVBL9K3TT710256 -  SM:TZ160X30G25122300521. Số Serial PIN: Y33051260305K00034</t>
  </si>
  <si>
    <t>2693</t>
  </si>
  <si>
    <t>Xe ô tô con Vinfast VF5 Plus(xe điện) S5EJ01; 5 chỗ ngồi; tay lái thuận, mới 100%;   Màu Xám; SK:RLNV5JSE4TH730664 -  SM:VFCAFB263100082. Số Serial PIN: Z50066260121NGR262</t>
  </si>
  <si>
    <t>2694</t>
  </si>
  <si>
    <t>Xe ô tô con nhãn hiệu Vinfast VF3(xe điện) 94KL04; 4 chỗ ngồi, tay lái thuận, mới 100%;   Màu Vàng; SK:RLNVBL9K4ST715075 -  SM:TZ160X30G25111200655. Số Serial PIN: X33051251206K00132</t>
  </si>
  <si>
    <t>2695</t>
  </si>
  <si>
    <t>Xe ô tô con nhãn hiệu Vinfast VF3 Eco(xe điện) 94KL04; 4 chỗ ngồi, tay lái thuận, mới 100%;   Màu Trắng; SK:RLNVBL9K0TT707802 -  SM:TZ160X30G26010300062. Số Serial PIN: Y33051260205K00083</t>
  </si>
  <si>
    <t>2696</t>
  </si>
  <si>
    <t>Xe ô tô con Vinfast LIMO GREEN(xe điện) N7TP01; 7 chỗ ngồi, tay lái thuận, mới 100%;   Màu Bạc; SK:RLLVFPNT0SH887691 -  SM:ENBALB25B250350. Số Serial PIN: L73152251106N40172</t>
  </si>
  <si>
    <t>2700</t>
  </si>
  <si>
    <t>Xe ô tô con Vinfast VF5 Plus(xe điện) S5EJ06; 5 chỗ ngồi; tay lái thuận, mới 100%;   MÀU ĐỎ; SK:RLNV5JSE1TH732212 -  SM:VFCAFB263110300. Số Serial PIN: Z50066260115DBU113</t>
  </si>
  <si>
    <t>2701</t>
  </si>
  <si>
    <t>Xe ô tô con Vinfast LIMO GREEN(xe điện) N7TP01; 7 chỗ ngồi, tay lái thuận, mới 100%;   Màu Trắng; SK:RLLVFPNT1TH719432 -  SM:ENBALB261070598. Số Serial PIN: L73152260125N30110</t>
  </si>
  <si>
    <t>2714</t>
  </si>
  <si>
    <t>Xe ô tô con Vinfast LIMO GREEN(xe điện) N7TP01; 7 chỗ ngồi, tay lái thuận, mới 100%;   Màu Đỏ; SK:RLLVFPNT7TH703560 -  SM:ENBALB25C100145. Số Serial PIN: L73152251202D50067</t>
  </si>
  <si>
    <t>2715</t>
  </si>
  <si>
    <t>Xe ô tô con nhãn hiệu Vinfast VF6 PLUs(xe điện) P5CG04; 5 chỗ ngồi; tay lái thuận, mới 100%;   Màu Trắng; SK:RLLVAG8C1TH734216 -  SM:VFBALB263160115. Số Serial PIN: V63051260314D00088</t>
  </si>
  <si>
    <t>2716</t>
  </si>
  <si>
    <t>Xe ô tô con VINFAST VF MPV 7(xe điện) T7TP01; 7 chỗ ngồi, tay lái thuận, mới 100%;   Màu Trắng; SK:RLLVFPTT2TH733147 -  SM:ENBALB25C270473. Số Serial PIN: L73152260111N30127</t>
  </si>
  <si>
    <t>2737</t>
  </si>
  <si>
    <t>Xe ô tô con Vinfast VF5 Plus(xe điện) S5EJ01; 5 chỗ ngồi; tay lái thuận, mới 100%;   Màu Xám; SK:RLNV5JSE1TH721162 -  SM:VFCAFB261110251. Số Serial PIN: Z50066251226DGR193</t>
  </si>
  <si>
    <t>2738</t>
  </si>
  <si>
    <t>Xe ô tô con Vinfast LIMO GREEN(xe điện) N7TP01; 7 chỗ ngồi, tay lái thuận, mới 100%;   Màu Trắng; SK:RLLVFPNT2TH738801 -  SM:ENBALB261030064. Số Serial PIN: L73152260124D50036</t>
  </si>
  <si>
    <t>2739</t>
  </si>
  <si>
    <t>Xe ô tô con Vinfast LIMO GREEN(xe điện) N7TP01; 7 chỗ ngồi, tay lái thuận, mới 100%;   Màu Đỏ; SK:RLLVFPNT7TH702716 -  SM:ENBALB25C010210. Số Serial PIN: L73152251207D50007</t>
  </si>
  <si>
    <t>2740</t>
  </si>
  <si>
    <t>Xe ô tô con nhãn hiệu Vinfast VF3(xe điện) 94KL04; 4 chỗ ngồi, tay lái thuận, mới 100%;   Màu Xanh Lá Nhạt; SK:RLNVBL9K7ST716429 -  SM:TZ160X30G25112700525. Số Serial PIN: X33051251213K00157</t>
  </si>
  <si>
    <t>2742</t>
  </si>
  <si>
    <t>Xe ô tô con nhãn hiệu Vinfast VF3(xe điện);   Màu Hồng Phấn; SK:RLNVBL9KXST716635 -  SM:TZ160X30G25112800024. Số Serial PIN: X33051251213K00075</t>
  </si>
  <si>
    <t>2743</t>
  </si>
  <si>
    <t>Xe ô tô con Vinfast LIMO GREEN(xe điện) N7TP01; 7 chỗ ngồi, tay lái thuận, mới 100%;   Màu Bạc; SK:RLLVFPNT6TH702982 -  SM:ENBALB25C070365. Số Serial PIN: L73152251201D40111</t>
  </si>
  <si>
    <t>2744</t>
  </si>
  <si>
    <t>Xe ô tô con nhãn hiệu Vinfast VF3(xe điện) 94KL04; 4 chỗ ngồi, tay lái thuận, mới 100%;   Màu XANH DƯƠNG; SK:RLNVBL9KXST717218 -  SM:TZ160X30G25112700408. Số Serial PIN: X33051251218K00022</t>
  </si>
  <si>
    <t>2745</t>
  </si>
  <si>
    <t>Xe ô tô con Vinfast LIMO GREEN(xe điện) N7TP01; 7 chỗ ngồi, tay lái thuận, mới 100%;   Màu Đen; SK:RLLVFPNT8SH882061 -  SM:ENBALB25B080002. Số Serial PIN: L73152251113D50133</t>
  </si>
  <si>
    <t>2750</t>
  </si>
  <si>
    <t>Xe ô tô con Vinfast LIMO GREEN(xe điện) N7TP01; 7 chỗ ngồi, tay lái thuận, mới 100%;   Màu Trắng; SK:RLLVFPNTXTH719428 -  SM:ENBALB261080045. Số Serial PIN: L73152260112D50084</t>
  </si>
  <si>
    <t>2751</t>
  </si>
  <si>
    <t>Xe ô tô con nhãn hiệu Vinfast VF3(xe điện) 94KL04; 4 chỗ ngồi, tay lái thuận, mới 100%;   Màu Hồng Phấn; SK:RLNVBL9K6ST716776 -  SM:TZ160X30G25101200239. Số Serial PIN: X33051251219K00086</t>
  </si>
  <si>
    <t>2753</t>
  </si>
  <si>
    <t>Xe ô tô con Vinfast LIMO GREEN(xe điện) N7TP01; 7 chỗ ngồi, tay lái thuận, mới 100%;   Màu Trắng; SK:RLLVFPNT7TH737529 -  SM:ENBALB261190443. Số Serial PIN: L73152260119N50201</t>
  </si>
  <si>
    <t>2754</t>
  </si>
  <si>
    <t>Xe ô tô con nhãn hiệu Vinfast VF8 Plus(xe điện) U5AA02; 5 chỗ ngồi; tay lái thuận, mới 100%;   Màu Trắng; SK:RLLV1AUA4SH744707 -  SM1:VFBALB253140016;  SM2:VFBALA253170119. Số Serial PIN: B81072240725J00020</t>
  </si>
  <si>
    <t>2755</t>
  </si>
  <si>
    <t>Xe ô tô con Vinfast MINIO GREEN(xe điện);   MÀU TRẮNG; SK:RLNVMNMS5ST700288 -  SM:HLSA3A25C090011. Số Serial PIN: BAT63020002AA2102174251025N10032</t>
  </si>
  <si>
    <t>2756</t>
  </si>
  <si>
    <t>Xe ô tô con Vinfast VF5 Plus(xe điện) S5EJ01; 5 chỗ ngồi; tay lái thuận, mới 100%;   MÀU XANH LÁ NHẠT; SK:RLNV5JSE7SH886194 -  SM:VFCAFB25C170115. Số Serial PIN: Z50066251123DGR078</t>
  </si>
  <si>
    <t>2757</t>
  </si>
  <si>
    <t>Xe ô tô con Vinfast VF5 Plus(xe điện) S5EJ01; 5 chỗ ngồi; tay lái thuận, mới 100%;   MÀU TRẮNG; SK:RLNV5JSE6TH717320 -  SM:VFCAFB261190080. Số Serial PIN: Z50066260107NGR056</t>
  </si>
  <si>
    <t>2758</t>
  </si>
  <si>
    <t>Xe ô tô con Vinfast MINIO GREEN(xe điện);   MÀU TRẮNG; SK:RLNVMNMS1TT701844 -  SM:HLSA3A261030107. Số Serial PIN: BAT63020002AA2102174251214D30022</t>
  </si>
  <si>
    <t>2759</t>
  </si>
  <si>
    <t>Xe ô tô con nhãn hiệu Vinfast VF3 Eco(xe điện) 94KL04; 4 chỗ ngồi, tay lái thuận, mới 100%;   Màu Đỏ; SK:RLNVBL9K7TT701477 -  SM:TZ160X30G25112900125. Số Serial PIN: Y33051251226K00109</t>
  </si>
  <si>
    <t>2760</t>
  </si>
  <si>
    <t>Xe ô tô con Vinfast LIMO GREEN(xe điện) N7TP01; 7 chỗ ngồi, tay lái thuận, mới 100%;   Màu Bạc; SK:RLLVFPNT4TH702947 -  SM:ENBALB25C010458. Số Serial PIN: L73152251210D50088</t>
  </si>
  <si>
    <t>2761</t>
  </si>
  <si>
    <t>Xe ô tô con Vinfast LIMO GREEN(xe điện) N7TP01; 7 chỗ ngồi, tay lái thuận, mới 100%;   Màu Trắng; SK:RLLVFPNT8TH737507 -  SM:ENBALB262050062. Số Serial PIN: L73152260127N30025</t>
  </si>
  <si>
    <t>2762</t>
  </si>
  <si>
    <t>Xe ô tô con nhãn hiệu Vinfast VF6 PLUs(xe điện) P5CG04; 5 chỗ ngồi; tay lái thuận, mới 100%;   Màu Xám; SK:RLLVAG8C6TH717749 -  SM:VFBALB261100047. Số Serial PIN: V63051260117G00064</t>
  </si>
  <si>
    <t>2763</t>
  </si>
  <si>
    <t>2764</t>
  </si>
  <si>
    <t>2765</t>
  </si>
  <si>
    <t>Xe ô tô con Vinfast LIMO GREEN(xe điện) N7TP01; 7 chỗ ngồi, tay lái thuận, mới 100%;   Màu Đen; SK:RLLVFPNT9TH710266 -  SM:ENBALB25C160045. Số Serial PIN: L73152251106N50017</t>
  </si>
  <si>
    <t>2772</t>
  </si>
  <si>
    <t>Xe ô tô con nhãn hiệu Vinfast VF 6 ECO(xe điện) N5DG04; 5 chỗ ngồi; tay lái thuận, mới 100%;   Màu Trắng; SK:RLLVAGND0TH723009 -  SM:VFCAJB261140013. Số Serial PIN: V63051260203A00020</t>
  </si>
  <si>
    <t>2777</t>
  </si>
  <si>
    <t>Xe ô tô con nhãn hiệu Vinfast VF3 Eco(xe điện) 94KL04; 4 chỗ ngồi, tay lái thuận, mới 100%;   Màu Trắng; SK:RLNVBL9K2TT708286 -  SM:TZ160X30G26010400585. Số Serial PIN: Y33051260204K00029</t>
  </si>
  <si>
    <t>2798</t>
  </si>
  <si>
    <t>Xe ô tô con Vinfast LIMO GREEN(xe điện) N7TP01; 7 chỗ ngồi, tay lái thuận, mới 100%;   Màu Bạc; SK:RLLVFPNT7TH705227 -  SM:ENBALB25C080230. Số Serial PIN: L73152251217D60178</t>
  </si>
  <si>
    <t>2799</t>
  </si>
  <si>
    <t>Xe ô tô con nhãn hiệu Vinfast VF3(xe điện) 94KL04; 4 chỗ ngồi, tay lái thuận, mới 100%;   Màu Vàng; SK:RLNVBL9K3ST715729 -  SM:TZ160X30G25111400008. Số Serial PIN: X33051251129K00166</t>
  </si>
  <si>
    <t>2801</t>
  </si>
  <si>
    <t>Xe ô tô con nhãn hiệu Vinfast VF6 PLUs(xe điện) P5CG04; 5 chỗ ngồi; tay lái thuận, mới 100%;   Màu Trắng; SK:RLLVAG8C0TH705855 -  SM:VFBALB261090075. Số Serial PIN: V63051251228D00221</t>
  </si>
  <si>
    <t>2802</t>
  </si>
  <si>
    <t>Xe ô tô con VINFAST VF MPV 7(xe điện) T7TP01; 7 chỗ ngồi, tay lái thuận, mới 100%;   Màu Trắng; SK:RLLVFPTT9TH731962 -  SM:ENBALB261030180. Số Serial PIN: L73152260126D30108</t>
  </si>
  <si>
    <t>2803</t>
  </si>
  <si>
    <t>Xe ô tô con VINFAST VF MPV 7(xe điện) T7TP01; 7 chỗ ngồi, tay lái thuận, mới 100%;   Màu Trắng; SK:RLLVFPTT4TH730220 -  SM:ENBALB261170274. Số Serial PIN: L73152251228D40157</t>
  </si>
  <si>
    <t>2804</t>
  </si>
  <si>
    <t>Xe ô tô con VINFAST VF MPV 7(xe điện) T7TP01; 7 chỗ ngồi, tay lái thuận, mới 100%;   Màu Xám; SK:RLLVFPTT7TH723293 -  SM:ENBALB25C200119. Số Serial PIN: L73152260109D50163</t>
  </si>
  <si>
    <t>2805</t>
  </si>
  <si>
    <t>Xe ô tô con Vinfast VF5 Plus(xe điện) S5EJ01; 5 chỗ ngồi; tay lái thuận, mới 100%;   MÀU TRẮNG; SK:RLNV5JSE3TH702757 -  SM:VFCAFB25C270329. Số Serial PIN: Z50066251217DGR027</t>
  </si>
  <si>
    <t>2806</t>
  </si>
  <si>
    <t>Xe ô tô con Vinfast LIMO GREEN(xe điện) N7TP01; 7 chỗ ngồi, tay lái thuận, mới 100%;   Màu Đen; SK:RLLVFPNT3SH870271 -  SM:ENBALB25A250558. Số Serial PIN: L73152251019N40050</t>
  </si>
  <si>
    <t>2807</t>
  </si>
  <si>
    <t>Xe ô tô con Vinfast LIMO GREEN(xe điện) N7TP01; 7 chỗ ngồi, tay lái thuận, mới 100%;   Màu Trắng; SK:RLLVFPNT9TH736964 -  SM:ENBALB25C230531. Số Serial PIN: L73152260117N50034</t>
  </si>
  <si>
    <t>2808</t>
  </si>
  <si>
    <t>Xe ô tô con Vinfast LIMO GREEN(xe điện) N7TP01; 7 chỗ ngồi, tay lái thuận, mới 100%;   Màu Đỏ; SK:RLLVFPNT0TH703609 -  SM:ENBALB25C110207. Số Serial PIN: L73152251208D60114</t>
  </si>
  <si>
    <t>2809</t>
  </si>
  <si>
    <t>Xe ô tô con nhãn hiệu Vinfast VF 6 ECO(xe điện) N5DG04; 5 chỗ ngồi; tay lái thuận, mới 100%;   Màu Trắng; SK:RLLVAGND2TH736683 -  SM:VFCAJB263170064. Số Serial PIN: V63051260320A00057</t>
  </si>
  <si>
    <t>2810</t>
  </si>
  <si>
    <t>Xe ô tô con Vinfast VF5 Plus(xe điện) S5EJ01; 5 chỗ ngồi; tay lái thuận, mới 100%;   MÀU TRẮNG; SK:RLNV5JSE4TH704498 -  SM:VFCAFB261040166. Số Serial PIN: Z50066251218NGR078</t>
  </si>
  <si>
    <t>2811</t>
  </si>
  <si>
    <t>Xe ô tô con Vinfast LIMO GREEN(xe điện) N7TP01; 7 chỗ ngồi, tay lái thuận, mới 100%;   Màu Bạc; SK:RLLVFPNT5TH704741 -  SM:ENBALB25C070116. Số Serial PIN: L73152251217D60179</t>
  </si>
  <si>
    <t>2812</t>
  </si>
  <si>
    <t>Xe ô tô con nhãn hiệu Vinfast VF3 Plus(xe điện) 94KL05; 4 chỗ ngồi, tay lái thuận, mới 100%;   Màu Xanh Lá Nhạt; SK:RLNVBL9K0TT709842 -  SM:TZ160X30G25122800145. Số Serial PIN: Y33051260212K00031</t>
  </si>
  <si>
    <t>2814</t>
  </si>
  <si>
    <t>Xe ô tô con nhãn hiệu Vinfast VF3 Plus(xe điện) 94KL05; 4 chỗ ngồi, tay lái thuận, mới 100%;   Màu Xám; SK:RLNVBL9K0TT711302 -  SM:TZ160X30G26010500676. Số Serial PIN: Y33051260317K00003</t>
  </si>
  <si>
    <t>Ngày cọc</t>
  </si>
  <si>
    <t>Ngày CT</t>
  </si>
  <si>
    <t>Số hóa đơn</t>
  </si>
  <si>
    <t>Showroom</t>
  </si>
  <si>
    <t>Tên NVBH</t>
  </si>
  <si>
    <t>TÊN LEADER</t>
  </si>
  <si>
    <t>Địa chỉ</t>
  </si>
  <si>
    <t>Thành phố/Tỉnh</t>
  </si>
  <si>
    <t>PHIÊN BẢN</t>
  </si>
  <si>
    <t>Màu</t>
  </si>
  <si>
    <t>Số lượng</t>
  </si>
  <si>
    <t>SK</t>
  </si>
  <si>
    <t>Giá niêm yết</t>
  </si>
  <si>
    <t>Số tiền giảm</t>
  </si>
  <si>
    <t>GIÁ BÁN XE THỰC TẾ (bao gồm VAT)</t>
  </si>
  <si>
    <t>Giá vốn xe</t>
  </si>
  <si>
    <t>Chi phí Bảo hiểm tặng</t>
  </si>
  <si>
    <t>Chi phí Phụ kiện mua</t>
  </si>
  <si>
    <t>Chi phí Phụ kiện tặng</t>
  </si>
  <si>
    <t>VFX giảm thêm TM</t>
  </si>
  <si>
    <t>Tổng chi phí giảm</t>
  </si>
  <si>
    <t>Chi phí giảm vượt khung</t>
  </si>
  <si>
    <t>Doanh thu (Không tính VAT)</t>
  </si>
  <si>
    <t>Doanh thu tính thưởng</t>
  </si>
  <si>
    <t>Tình trạng</t>
  </si>
  <si>
    <t>Loại KH</t>
  </si>
  <si>
    <t>Mức thưởng</t>
  </si>
  <si>
    <t>Thưởng/Xe (Khác VF3 + VF5_Chưa tính KPI)</t>
  </si>
  <si>
    <t>Thưởng/Xe (VF3 + VF5_Chưa tính KPI)</t>
  </si>
  <si>
    <t>Tổng Thưởng/Xe</t>
  </si>
  <si>
    <t>Tổng Thưởng/Xe (x Tỷ lệ hoàn thành KPI)</t>
  </si>
  <si>
    <t>Ứng trước thưởng TVBH T03.26</t>
  </si>
  <si>
    <t>Trừ HH Công nợ Bảo hiểm TVBH T03.26</t>
  </si>
  <si>
    <t>Cấn trừ 25% giá trị Voucher Giờ trái đất</t>
  </si>
  <si>
    <t>Showroom Bến Lức</t>
  </si>
  <si>
    <t>Hoàng Ngọc Tú</t>
  </si>
  <si>
    <t>Nguyễn Ngọc Hiếu</t>
  </si>
  <si>
    <t>Limo Green</t>
  </si>
  <si>
    <t>BẠC</t>
  </si>
  <si>
    <t>KHÔNG</t>
  </si>
  <si>
    <t>Khách hàng thông thường</t>
  </si>
  <si>
    <t>Showroom Tân An</t>
  </si>
  <si>
    <t>Nguyễn Hoàng Trọng Khang</t>
  </si>
  <si>
    <t>Trần Gia Linh</t>
  </si>
  <si>
    <t>VF3 (Nông thôn)</t>
  </si>
  <si>
    <t>ECO_TC2</t>
  </si>
  <si>
    <t>VÀNG</t>
  </si>
  <si>
    <t>Showroom Sala</t>
  </si>
  <si>
    <t>Châu Phạm Thành Đạt</t>
  </si>
  <si>
    <t>Bành Thanh Sơn</t>
  </si>
  <si>
    <t>PLUS</t>
  </si>
  <si>
    <t xml:space="preserve">TRẮNG </t>
  </si>
  <si>
    <t>TRẮNG</t>
  </si>
  <si>
    <t>HUỲNH VĂN BẢO</t>
  </si>
  <si>
    <t>Nguyễn Trần Anh Huy</t>
  </si>
  <si>
    <t>VF5</t>
  </si>
  <si>
    <t>XANH LÁ NHẠT</t>
  </si>
  <si>
    <t>Trần Anh Vũ</t>
  </si>
  <si>
    <t>MPV 7</t>
  </si>
  <si>
    <t>Showroom 50 Nguyễn Văn Tăng</t>
  </si>
  <si>
    <t>Vũ Đức Danh</t>
  </si>
  <si>
    <t>Nguyễn Tường Vy</t>
  </si>
  <si>
    <t>Plus</t>
  </si>
  <si>
    <t>Trắng</t>
  </si>
  <si>
    <t>Phạm Huy Cường</t>
  </si>
  <si>
    <t>Nguyễn Đình Trinh</t>
  </si>
  <si>
    <t>Xám</t>
  </si>
  <si>
    <t>Showroom Quang Trung</t>
  </si>
  <si>
    <t>NGUYỄN HOÀNG GIA TRỊNH</t>
  </si>
  <si>
    <t>Nguyễn Hoàng Gia Trịnh</t>
  </si>
  <si>
    <t>Trần Minh Hiếu</t>
  </si>
  <si>
    <t>Phạm Văn Canh</t>
  </si>
  <si>
    <t>ĐEN</t>
  </si>
  <si>
    <t>XÁM XI MĂNG</t>
  </si>
  <si>
    <t>Đen</t>
  </si>
  <si>
    <t>Hồng Phấn</t>
  </si>
  <si>
    <t>Phạm Nguyễn Hằng Ni</t>
  </si>
  <si>
    <t>Nguyễn ĐÌnh Trinh</t>
  </si>
  <si>
    <t>NGUYỄN TRẦN ANH HUY</t>
  </si>
  <si>
    <t>TRẦN ANH HOÀNG</t>
  </si>
  <si>
    <t xml:space="preserve">phạm </t>
  </si>
  <si>
    <t>Limo MPV 7</t>
  </si>
  <si>
    <t>Nguyễn Bá Thản</t>
  </si>
  <si>
    <t>Bạc</t>
  </si>
  <si>
    <t>PHAN THỊ OANH</t>
  </si>
  <si>
    <t>Phan Thị Oanh</t>
  </si>
  <si>
    <t>ĐỎ</t>
  </si>
  <si>
    <t>CHÂU PHẠM Thành Đạt</t>
  </si>
  <si>
    <t>Bùi Minh Trung</t>
  </si>
  <si>
    <t>TC2</t>
  </si>
  <si>
    <t>HỒNG TRẮNG</t>
  </si>
  <si>
    <t>Trần Thanh Hoài</t>
  </si>
  <si>
    <t>ECO</t>
  </si>
  <si>
    <t>XÁM</t>
  </si>
  <si>
    <t>VÕ QUỐC THẮNG</t>
  </si>
  <si>
    <t>Nguyễn Minh Trí</t>
  </si>
  <si>
    <t>NGUYỄN ANH KHOA</t>
  </si>
  <si>
    <t>Nguyễn Anh Khoa</t>
  </si>
  <si>
    <t>BASE TC2</t>
  </si>
  <si>
    <t>VF6 Plus</t>
  </si>
  <si>
    <t>PLUS_US</t>
  </si>
  <si>
    <t>Minio Green</t>
  </si>
  <si>
    <t>NGUYỄN VĂN VĨNH</t>
  </si>
  <si>
    <t xml:space="preserve">PLUS_BẢN MỸ </t>
  </si>
  <si>
    <t>Đỏ</t>
  </si>
  <si>
    <t>XANH LÁ</t>
  </si>
  <si>
    <t>Vòng Tạt Lình</t>
  </si>
  <si>
    <t>LÊ NGỌC TOÀN</t>
  </si>
  <si>
    <t>EC Van</t>
  </si>
  <si>
    <t>TRẦN MINH HIẾU</t>
  </si>
  <si>
    <t>Võ Hoài Nhật</t>
  </si>
  <si>
    <t>Trương Hoàng Khả</t>
  </si>
  <si>
    <t>Nguyễn Phước Huy</t>
  </si>
  <si>
    <t>Bùi Văn Quốc Trí</t>
  </si>
  <si>
    <t>PHẠM TRUNG KIÊN</t>
  </si>
  <si>
    <t>NGUYỄN TRUNG HIẾU</t>
  </si>
  <si>
    <t>GREEN</t>
  </si>
  <si>
    <t>VÕ VĂN KIÊN</t>
  </si>
  <si>
    <t>NGUYỄN CHẾ TÍN</t>
  </si>
  <si>
    <t>Trịnh Thị Thu Huyền</t>
  </si>
  <si>
    <t>Lê Ngọc Đức</t>
  </si>
  <si>
    <t>Phạm Hoàng Long</t>
  </si>
  <si>
    <t>Cao Văn Công</t>
  </si>
  <si>
    <t>Plus_Bảng mĩ</t>
  </si>
  <si>
    <t>CHÂU PHẠM THÀNH ĐẠT</t>
  </si>
  <si>
    <t>Nguyễn Trần Quốc Duy</t>
  </si>
  <si>
    <t>Xanh /Trắng</t>
  </si>
  <si>
    <t>LÊ NGỌC ĐỨC</t>
  </si>
  <si>
    <t>NGUYỄN PHI VŨ</t>
  </si>
  <si>
    <t>Xanh Dương</t>
  </si>
  <si>
    <t>Lê Thị Kiều My</t>
  </si>
  <si>
    <t>TRỊNH TRUNG TÍN</t>
  </si>
  <si>
    <t>NGUYỄN HỮU ĐỨC</t>
  </si>
  <si>
    <t>NGUYỄN TRỌNG HƯNG</t>
  </si>
  <si>
    <t>Nguyễn Thị Phương Anh</t>
  </si>
  <si>
    <t xml:space="preserve">XÁM XI MĂNG </t>
  </si>
  <si>
    <t>LÊ MINH ĐỨC</t>
  </si>
  <si>
    <t>Võ Quốc Thắng</t>
  </si>
  <si>
    <t>Lê Ngọc Toàn</t>
  </si>
  <si>
    <t>Nguyễn Phi Vũ</t>
  </si>
  <si>
    <t>Nguyễn Phương Linh</t>
  </si>
  <si>
    <t xml:space="preserve">VF6 Eco </t>
  </si>
  <si>
    <t>NGUYỄN HOÀNG TRỌNG KHANG</t>
  </si>
  <si>
    <t>ECO TC2</t>
  </si>
  <si>
    <t>Plus_TC2_1cầu</t>
  </si>
  <si>
    <t>Phan Thị Diễm Nga</t>
  </si>
  <si>
    <t>Vũ Thị Thanh Tuyền</t>
  </si>
  <si>
    <t>Trịnh Trung Tín</t>
  </si>
  <si>
    <t>PLUS TC2</t>
  </si>
  <si>
    <t>BÙI XUÂN MINh</t>
  </si>
  <si>
    <t>LIMO</t>
  </si>
  <si>
    <t>MPV</t>
  </si>
  <si>
    <t>Xanh Lá Nhạt</t>
  </si>
  <si>
    <t>XANH DƯƠNG</t>
  </si>
  <si>
    <t>Eco</t>
  </si>
  <si>
    <t>Nguyễn Văn Bình</t>
  </si>
  <si>
    <t>LÊ MINH SANG</t>
  </si>
  <si>
    <t>PLUS_TC1_1 CẦU</t>
  </si>
  <si>
    <t>XANH NÓC TRẮNG</t>
  </si>
  <si>
    <t>Phạm Nguyễn Viết Khánh</t>
  </si>
  <si>
    <t>Eco_TC1</t>
  </si>
  <si>
    <t>PHAN THỊ DIỄM NGA</t>
  </si>
  <si>
    <t>TRẦN GIA HUY</t>
  </si>
  <si>
    <t>NÂNG CÁO</t>
  </si>
  <si>
    <t>Nâng Cao</t>
  </si>
  <si>
    <t>TC</t>
  </si>
  <si>
    <t>HÀ DUY KHANG</t>
  </si>
  <si>
    <t>Vũ THỊ BÍCH HẰNG</t>
  </si>
  <si>
    <t>NGUYỄN VĂN ĐỨC</t>
  </si>
  <si>
    <t>ECO  TC1</t>
  </si>
  <si>
    <t>Nguyễn Hữu Thanh Tú</t>
  </si>
  <si>
    <t>Phan Duy Đức</t>
  </si>
  <si>
    <t>Nguyễn Hoàng Kha</t>
  </si>
  <si>
    <t>NGUYỄN TRầN ANH HUY</t>
  </si>
  <si>
    <t xml:space="preserve">PLUS </t>
  </si>
  <si>
    <t>TRĂNG</t>
  </si>
  <si>
    <t>NGUYỄN HOÀNG KHA</t>
  </si>
  <si>
    <t>Vàng</t>
  </si>
  <si>
    <t>Plus_TC2</t>
  </si>
  <si>
    <t>LÊ HOÀNG ANH</t>
  </si>
  <si>
    <t>BÙI XUÂN MINH</t>
  </si>
  <si>
    <t xml:space="preserve">HỒNG PHẤN </t>
  </si>
  <si>
    <t>Thạch Thị Ngọc Chuẩn</t>
  </si>
  <si>
    <t>ĐỔ</t>
  </si>
  <si>
    <t>Võ Thành Nhân</t>
  </si>
  <si>
    <t>Bùi Duy Luân</t>
  </si>
  <si>
    <t>TC1</t>
  </si>
  <si>
    <t>VÀNG/NÓC TRĂNG</t>
  </si>
  <si>
    <t>Nguyễn Thị Bảo Trân</t>
  </si>
  <si>
    <t>Nguyễn Quốc Diễn</t>
  </si>
  <si>
    <t>Phạm Minh Triết</t>
  </si>
  <si>
    <t>Eco_TC2</t>
  </si>
  <si>
    <t>Lê Minh Đức</t>
  </si>
  <si>
    <t>TRIỆU NGUYỄN TÚ HÀO</t>
  </si>
  <si>
    <t>RLLVFPNT7TH702716</t>
  </si>
  <si>
    <t>Nguyễn Minh Thành</t>
  </si>
  <si>
    <t>Nguyễn Thùy Linh</t>
  </si>
  <si>
    <t>Xanh/Trắng</t>
  </si>
  <si>
    <t>HỒNG PHẤN</t>
  </si>
  <si>
    <t>KHÁCH  MUA</t>
  </si>
  <si>
    <t>NGUYỄN VÂN THI</t>
  </si>
  <si>
    <t>Trần Anh Hoàng</t>
  </si>
  <si>
    <t>MPV7</t>
  </si>
  <si>
    <t xml:space="preserve">XÁM </t>
  </si>
  <si>
    <t>THÁNG</t>
  </si>
  <si>
    <t>CHI NHÁNH</t>
  </si>
  <si>
    <t>Tư vấn bán hàng</t>
  </si>
  <si>
    <t>Tên KH trên HĐ
 (nếu là Cty có thêm tên đầy đủ của người đại diện)</t>
  </si>
  <si>
    <t>Mã đơn hàng trên DMS</t>
  </si>
  <si>
    <t>Phiên bản</t>
  </si>
  <si>
    <t>Màu ngoại thất</t>
  </si>
  <si>
    <t>Mã loại</t>
  </si>
  <si>
    <t>Điểm bán</t>
  </si>
  <si>
    <t>Ngày VF XHĐ bán sỉ cho NPP</t>
  </si>
  <si>
    <t>Ngày xuất hoá đơn cho KH</t>
  </si>
  <si>
    <t>MLTTV (6%)</t>
  </si>
  <si>
    <t>Hỗ trợ lãi suất 7%</t>
  </si>
  <si>
    <t>Vinclub</t>
  </si>
  <si>
    <t>Thu xăng/ Vin giảm TM</t>
  </si>
  <si>
    <t>CBNV/LLVT</t>
  </si>
  <si>
    <t>Chính sách VF trừ vào giá</t>
  </si>
  <si>
    <t>Giá xuất hoá đơn</t>
  </si>
  <si>
    <t>Giá NPP xuất cho KH</t>
  </si>
  <si>
    <t>Chênh lệch</t>
  </si>
  <si>
    <t>Giá DMS</t>
  </si>
  <si>
    <t>Giá VF xuất hóa đơn bán sỉ cho NPP</t>
  </si>
  <si>
    <t>Ngày NPP xuất hóa đơn bán lẻ</t>
  </si>
  <si>
    <t>Chiết khấu cơ bản</t>
  </si>
  <si>
    <t>Thu xăng</t>
  </si>
  <si>
    <t>Mở mới</t>
  </si>
  <si>
    <t>Thưởng 3% CK Cơ bản VF3 KV Nông thôn</t>
  </si>
  <si>
    <t>Total CK</t>
  </si>
  <si>
    <t>CBNV</t>
  </si>
  <si>
    <t>LLVT</t>
  </si>
  <si>
    <t>Chênh lệch mua sĩ</t>
  </si>
  <si>
    <t>Chiết khấu giảm giá vốn</t>
  </si>
  <si>
    <t>cọc tiên phong</t>
  </si>
  <si>
    <t>Quy đổi tiền mặt</t>
  </si>
  <si>
    <t>Số tiền VF TT lại cho NPP</t>
  </si>
  <si>
    <t>DMS</t>
  </si>
  <si>
    <t>Xuất HĐ</t>
  </si>
  <si>
    <t>Thay đổi T1.2026</t>
  </si>
  <si>
    <t>Số sau VAT</t>
  </si>
  <si>
    <t>Trước VAT</t>
  </si>
  <si>
    <t>Bảo hiểm + màu nâng cao</t>
  </si>
  <si>
    <t>LONG AN</t>
  </si>
  <si>
    <t>S11006-VSO-26-03-0003</t>
  </si>
  <si>
    <t>VF3.4</t>
  </si>
  <si>
    <t>S11006</t>
  </si>
  <si>
    <t>SALA</t>
  </si>
  <si>
    <t xml:space="preserve">S11007-VSO-26-03-0002
</t>
  </si>
  <si>
    <t>VF3.5</t>
  </si>
  <si>
    <t>S11007</t>
  </si>
  <si>
    <t xml:space="preserve">TRẦN THỊ NGỌC NHƯ </t>
  </si>
  <si>
    <t>S11007-VSO-26-03-0003</t>
  </si>
  <si>
    <t>VF3.3</t>
  </si>
  <si>
    <t>S11007-VSO-26-03-0001</t>
  </si>
  <si>
    <t>VF5.2</t>
  </si>
  <si>
    <t>BẾN LỨC</t>
  </si>
  <si>
    <t>NGUYỄN VĂN KIÊN</t>
  </si>
  <si>
    <t>S11006-VSO-25-11-0029</t>
  </si>
  <si>
    <t>RLLVFPNT8SH874882</t>
  </si>
  <si>
    <t>S11006-VSO-26-02-0031</t>
  </si>
  <si>
    <t>S11006-VSO-26-03-0012</t>
  </si>
  <si>
    <t xml:space="preserve">NGUYỄN THANH THY </t>
  </si>
  <si>
    <t>S11006-VSO-26-03-0002</t>
  </si>
  <si>
    <t>S11001-VSO-26-03-0003</t>
  </si>
  <si>
    <t>VF5.1</t>
  </si>
  <si>
    <t>S11001</t>
  </si>
  <si>
    <t>S11007-VSO-26-03-0017</t>
  </si>
  <si>
    <t>S11007-VSO-26-03-0016</t>
  </si>
  <si>
    <t>VF3.6</t>
  </si>
  <si>
    <t>S11007-VSO-26-03-0018</t>
  </si>
  <si>
    <t>QUANG TRUNG</t>
  </si>
  <si>
    <t>S11007-VSO-26-03-0015</t>
  </si>
  <si>
    <t>S11008-VSO-26-03-0002</t>
  </si>
  <si>
    <t>S11008</t>
  </si>
  <si>
    <t>S11006-VSO-26-03-0013</t>
  </si>
  <si>
    <t>S11001-VSO-26-03-0008</t>
  </si>
  <si>
    <t>S11001-VSO-26-02-0020</t>
  </si>
  <si>
    <t>S11006-VSO-26-03-0028</t>
  </si>
  <si>
    <t>S11001-VSO-26-03-0004</t>
  </si>
  <si>
    <t>HKD LÊ BÁ THỊNH</t>
  </si>
  <si>
    <t>S11001-VSO-26-03-0013</t>
  </si>
  <si>
    <t>EC.1</t>
  </si>
  <si>
    <t>S11001-VSO-26-03-0014</t>
  </si>
  <si>
    <t>S11007-VSO-26-03-0031</t>
  </si>
  <si>
    <t>VF6</t>
  </si>
  <si>
    <t>VF6.2</t>
  </si>
  <si>
    <t>S11001-VSO-26-03-0009</t>
  </si>
  <si>
    <t>S11007-VSO-26-03-0036</t>
  </si>
  <si>
    <t>NGUYÊN THỊ THÙY TRANG</t>
  </si>
  <si>
    <t>S11007-VSO-26-03-0033</t>
  </si>
  <si>
    <t>S11008-VSO-26-03-0001</t>
  </si>
  <si>
    <t>S11006-VSO-26-03-0026</t>
  </si>
  <si>
    <t>S11007-VSO-26-03-0035</t>
  </si>
  <si>
    <t>S11007-VSO-26-03-0043</t>
  </si>
  <si>
    <t>S11001-VSO-26-03-0011</t>
  </si>
  <si>
    <t>S11006-VSO-26-03-0009</t>
  </si>
  <si>
    <t>S11006-VSO-26-03-0024</t>
  </si>
  <si>
    <t>S11006-VSO-26-03-0007</t>
  </si>
  <si>
    <t>S11006-VSO-26-03-0021</t>
  </si>
  <si>
    <t>S11001-VSO-26-03-0015</t>
  </si>
  <si>
    <t>CHI NHÁNH CTY TNHH THIẾT KẾ XÂY DỰNG ĐẶNG LÊ</t>
  </si>
  <si>
    <t>S11006-VSO-26-03-0027</t>
  </si>
  <si>
    <t>S11006-VSO-26-03-0037</t>
  </si>
  <si>
    <t>S11006-VSO-26-03-0040</t>
  </si>
  <si>
    <t>S11006-VSO-26-03-0015</t>
  </si>
  <si>
    <t>S11001-VSO-26-03-0022</t>
  </si>
  <si>
    <t>S11006-VSO-26-03-0042</t>
  </si>
  <si>
    <t>THỦ ĐỨC</t>
  </si>
  <si>
    <t>Công ty TNHH Đầu Tư Và Thương Mại Vương Anh Quốc</t>
  </si>
  <si>
    <t>S11007-VSO-26-03-0013</t>
  </si>
  <si>
    <t>Lữ Bích Ngọc</t>
  </si>
  <si>
    <t>S11007-VSO-26-03-0004</t>
  </si>
  <si>
    <t>Mai Văn Lượng</t>
  </si>
  <si>
    <t>S11007-VSO-26-03-0006</t>
  </si>
  <si>
    <t>Limo</t>
  </si>
  <si>
    <t>La Quang Chính</t>
  </si>
  <si>
    <t>S11007-VSO-26-03-0024</t>
  </si>
  <si>
    <t>Nguyễn Đình Luận</t>
  </si>
  <si>
    <t>S11007-VSO-26-03-0022</t>
  </si>
  <si>
    <t>Hoàng Thị Ngọc Phương</t>
  </si>
  <si>
    <t>S11006-VSO-26-03-0033</t>
  </si>
  <si>
    <t>Trịnh Huyền Trân</t>
  </si>
  <si>
    <t>S11007-VSO-26-03-0037</t>
  </si>
  <si>
    <t>Công ty Cổ Phần Thương Mại Và Dịch Vụ TKTG</t>
  </si>
  <si>
    <t>S11007-VSO-26-03-0038</t>
  </si>
  <si>
    <t>Đào Ngọc Ánh Minh</t>
  </si>
  <si>
    <t>S11006-VSO-26-03-0043</t>
  </si>
  <si>
    <t>Nguyễn Trường Đăng</t>
  </si>
  <si>
    <t>S11007-VSO-26-03-0023</t>
  </si>
  <si>
    <t>S11007-VSO-26-03-0045</t>
  </si>
  <si>
    <t xml:space="preserve">LONG AN </t>
  </si>
  <si>
    <t xml:space="preserve">LÊ NGỌC ĐỨC </t>
  </si>
  <si>
    <t>HÀ NHẤT THANH</t>
  </si>
  <si>
    <t>S11006-VSO-26-03-0045</t>
  </si>
  <si>
    <t>minio green</t>
  </si>
  <si>
    <t>S11007-VSO-26-03-0053</t>
  </si>
  <si>
    <t>S11001-VSO-26-03-0025</t>
  </si>
  <si>
    <t>S11001-VSO-26-01-0007</t>
  </si>
  <si>
    <t>S11007-VSO-26-03-0044</t>
  </si>
  <si>
    <t>S11007-VSO-26-03-0034</t>
  </si>
  <si>
    <t>S11007-VSO-26-03-0041</t>
  </si>
  <si>
    <t>S11007-VSO-26-03-0050</t>
  </si>
  <si>
    <t>S11001-VSO-26-03-0019</t>
  </si>
  <si>
    <t>S11007-VSO-26-03-0054</t>
  </si>
  <si>
    <t>S11007-VSO-26-03-0049</t>
  </si>
  <si>
    <t>S11007-VSO-26-03-0052</t>
  </si>
  <si>
    <t>S11001-VSO-26-03-0026</t>
  </si>
  <si>
    <t>S11001-VSO-26-03-0028</t>
  </si>
  <si>
    <t>S11007-VSO-26-03-0032</t>
  </si>
  <si>
    <t>S11001-VSO-26-03-0018</t>
  </si>
  <si>
    <t>VF 3</t>
  </si>
  <si>
    <t>S11001-VSO-26-03-0016</t>
  </si>
  <si>
    <t>S11006-VSO-26-03-0034</t>
  </si>
  <si>
    <t>S11006-VSO-26-03-0019</t>
  </si>
  <si>
    <t>S11006-VSO-26-03-0032</t>
  </si>
  <si>
    <t>S11006-VSO-26-03-0036</t>
  </si>
  <si>
    <t>S11006-VSO-26-03-0052</t>
  </si>
  <si>
    <t>S11001-VSO-26-03-0017</t>
  </si>
  <si>
    <t>S11007-VSO-26-03-0059</t>
  </si>
  <si>
    <t>S11007-VSO-26-03-0042</t>
  </si>
  <si>
    <t>S11006-VSO-26-03-0025</t>
  </si>
  <si>
    <t>VF6.1</t>
  </si>
  <si>
    <t>S11007-VSO-26-03-0065</t>
  </si>
  <si>
    <t>VF6.4</t>
  </si>
  <si>
    <t>S11007-VSO-26-03-0120</t>
  </si>
  <si>
    <t>S11007-VSO-26-03-0139</t>
  </si>
  <si>
    <t xml:space="preserve">VF6 </t>
  </si>
  <si>
    <t>S11007-VSO-26-03-0058</t>
  </si>
  <si>
    <t>S11006-VSO-26-03-006</t>
  </si>
  <si>
    <t>VF 7</t>
  </si>
  <si>
    <t>VF7.3</t>
  </si>
  <si>
    <t>S11006-VSO-26-03-0022</t>
  </si>
  <si>
    <t>S11006-VSO-26-03-0010</t>
  </si>
  <si>
    <t>S11006-VSO-26-03-0059</t>
  </si>
  <si>
    <t>S11006-VSO-26-03-0041</t>
  </si>
  <si>
    <t>S11006-VSO-26-03-0068</t>
  </si>
  <si>
    <t>S11007-VSO-26-03-0136</t>
  </si>
  <si>
    <t>S11007-VSO-26-03-0081</t>
  </si>
  <si>
    <t>ECVAN</t>
  </si>
  <si>
    <t>S11006-VSO-26-03-0069</t>
  </si>
  <si>
    <t>S11007-VSO-26-01-0029</t>
  </si>
  <si>
    <t>LÊ THỊ THUÝ AN</t>
  </si>
  <si>
    <t>S11007-VSO-26-03-0086</t>
  </si>
  <si>
    <t>S11007-VSO-26-03-0099</t>
  </si>
  <si>
    <t>S11007-VSO-26-03-0102</t>
  </si>
  <si>
    <t>VF6.6</t>
  </si>
  <si>
    <t xml:space="preserve"> NGUYỄN MINH TIẾN</t>
  </si>
  <si>
    <t>S11001-VSO-26-03-0021</t>
  </si>
  <si>
    <t>S11001-VSO-26-03-0039</t>
  </si>
  <si>
    <t>CÔNG TY TNHH GREENFOOD MARKET</t>
  </si>
  <si>
    <t>S11001-VSO-26-03-0029</t>
  </si>
  <si>
    <t>S11001-VSO-26-03-0035</t>
  </si>
  <si>
    <t>VF 5</t>
  </si>
  <si>
    <t>CÔNG TY TÂN KIM PHỤNG</t>
  </si>
  <si>
    <t>S11001-VSO-26-03-0042</t>
  </si>
  <si>
    <t>NGUYỄN NGỌC TOÀN</t>
  </si>
  <si>
    <t xml:space="preserve">NGUYỄN TRƯỜNG SINH </t>
  </si>
  <si>
    <t>S11001-VSO-26-03-0041</t>
  </si>
  <si>
    <t>S11001-VSO-26-03-0030</t>
  </si>
  <si>
    <t>TRẦN MẠNH PHỊ HÙNG</t>
  </si>
  <si>
    <t>S11006-VSO-26-03-0075</t>
  </si>
  <si>
    <t>Minio Green nâng cao</t>
  </si>
  <si>
    <t>S11001-VSO-26-02-0012</t>
  </si>
  <si>
    <t>S11007-VSO-26-03-0076</t>
  </si>
  <si>
    <t>S11006-VSO-26-03-0092</t>
  </si>
  <si>
    <t>S11001-VSO-26-03-0049</t>
  </si>
  <si>
    <t xml:space="preserve">ĐỖ VIẾT SỸ </t>
  </si>
  <si>
    <t>S11007-VSO-26-03-0082</t>
  </si>
  <si>
    <t>LIMOGREEN</t>
  </si>
  <si>
    <t>NGUYỆN THỊ THÙY LIÊN</t>
  </si>
  <si>
    <t>S11007-VSO-26-03-0080</t>
  </si>
  <si>
    <t>S11001-VSO-26-03-0045</t>
  </si>
  <si>
    <t>VF 6</t>
  </si>
  <si>
    <t>S11001-VSO-26-03-0023</t>
  </si>
  <si>
    <t>VF3.2</t>
  </si>
  <si>
    <t xml:space="preserve">HÀ PHÚ SANG </t>
  </si>
  <si>
    <t>S11001-VSO-26-03-0048</t>
  </si>
  <si>
    <t>S11007-VSO-26-03-0146</t>
  </si>
  <si>
    <t>S11007-VSO-26-03-0137</t>
  </si>
  <si>
    <t>MINIOGREEN</t>
  </si>
  <si>
    <t>Minio Green nâng cao(1)</t>
  </si>
  <si>
    <t>S11001-VSO-26-03-0047</t>
  </si>
  <si>
    <t>CTY TNHH THƯƠNG MẠI VÀ XUẤT NHẬP KHẨU TRẦN NGỌC</t>
  </si>
  <si>
    <t>S11007-VSO-26-03-0152</t>
  </si>
  <si>
    <t>NÂNG CAO</t>
  </si>
  <si>
    <t>NGUYỄN TRÁN ANH HUY</t>
  </si>
  <si>
    <t>S11006-VSO-26-03-0038</t>
  </si>
  <si>
    <t>S11007-VSO-26-03-0048</t>
  </si>
  <si>
    <t>S11007-VSO-26-03-0142</t>
  </si>
  <si>
    <t>S11006-VSO-26-03-0031</t>
  </si>
  <si>
    <t>S11006-VSO-26-03-0039</t>
  </si>
  <si>
    <t>S11006-VSO-26-03-0030</t>
  </si>
  <si>
    <t>S11006-VSO-26-03-0079</t>
  </si>
  <si>
    <t>S11006-VSO-26-03-0054</t>
  </si>
  <si>
    <t>S11006-VSO-26-03-0017</t>
  </si>
  <si>
    <t>S11006-VSO-26-03-0065</t>
  </si>
  <si>
    <t>S11007-VSO-26-03-0180</t>
  </si>
  <si>
    <t>S11006-VSO-26-03-0029</t>
  </si>
  <si>
    <t>S11006-VSO-26-03-0083</t>
  </si>
  <si>
    <t>S11006-VSO-26-03-0073</t>
  </si>
  <si>
    <t>S11006-VSO-26-03-0089</t>
  </si>
  <si>
    <t>BÙI THỊ DIỄM NGA</t>
  </si>
  <si>
    <t>S11006-VSO-26-03-0081</t>
  </si>
  <si>
    <t>VF8</t>
  </si>
  <si>
    <t>VF8.4</t>
  </si>
  <si>
    <t>S11007-VSO-26-03-0132</t>
  </si>
  <si>
    <t>RLLVFPNTXTH702483</t>
  </si>
  <si>
    <t>S11007-VSO-26-03-0129</t>
  </si>
  <si>
    <t>S11007-VSO-26-03-0258</t>
  </si>
  <si>
    <t>LÂM KIM PHƯƠNG</t>
  </si>
  <si>
    <t>S11006-VSO-26-03-0125</t>
  </si>
  <si>
    <t>S11001-VSO-26-03-0055</t>
  </si>
  <si>
    <t>S11001-VSO-26-03-0043</t>
  </si>
  <si>
    <t>S11001-VSO-26-03-0057</t>
  </si>
  <si>
    <t>S11001-VSO-26-03-0060</t>
  </si>
  <si>
    <t>S11001-VSO-26-03-0046</t>
  </si>
  <si>
    <t>S11001-VSO-26-03-0067</t>
  </si>
  <si>
    <t>S11007-VSO-26-03-0260</t>
  </si>
  <si>
    <t>S11001-VSO-26-03-0068</t>
  </si>
  <si>
    <t>S11007-VSO-26-03-0304</t>
  </si>
  <si>
    <t>CÔNG TY NGÔI SAO VIỆT</t>
  </si>
  <si>
    <t>S11007-VSO-26-03-0236</t>
  </si>
  <si>
    <t>S11006-VSO-26-03-0082</t>
  </si>
  <si>
    <t>S11006-VSO-26-03-0099</t>
  </si>
  <si>
    <t>S11007-VSO-26-04-0001</t>
  </si>
  <si>
    <t>S11006-VSO-26-03-0085</t>
  </si>
  <si>
    <t>S11006-VSO-26-03-0098</t>
  </si>
  <si>
    <t>Công Ty TNHH Tổ Chức DL&amp;SK LA TOURIST</t>
  </si>
  <si>
    <t>S11006-VSO-26-03-0110</t>
  </si>
  <si>
    <t>S11006-VSO-26-03-0105</t>
  </si>
  <si>
    <t>S11001-VSO-26-03-0066</t>
  </si>
  <si>
    <t xml:space="preserve"> PHAN KHẮC QUY</t>
  </si>
  <si>
    <t>S11006-VSO-26-03-0088</t>
  </si>
  <si>
    <t>S11007-VSO-26-03-0047</t>
  </si>
  <si>
    <t>LƯƠNG THỊ THUỲ TRANG</t>
  </si>
  <si>
    <t>S11007-VSO-26-03-0095</t>
  </si>
  <si>
    <t>S11001-VSO-26-03-0038</t>
  </si>
  <si>
    <t>S11007-VSO-26-03-0114</t>
  </si>
  <si>
    <t>CÔNG TY TNHH SẢN XUẤT THƯƠNG MẠI KHẨU TRANG  Y TẾ DORIO</t>
  </si>
  <si>
    <t>S11007-VSO-26-03-0030</t>
  </si>
  <si>
    <t>EC.2</t>
  </si>
  <si>
    <t>S11007-VSO-26-03-0186</t>
  </si>
  <si>
    <t>S11006-VSO-26-03-0087</t>
  </si>
  <si>
    <t>S11007-VSO-26-03-0119</t>
  </si>
  <si>
    <t>S11008-VSO-26-03-0006</t>
  </si>
  <si>
    <t>S11007-VSO-26-03-0184</t>
  </si>
  <si>
    <t>S11007-VSO-26-03-0115</t>
  </si>
  <si>
    <t>S11007-VSO-26-03-0126</t>
  </si>
  <si>
    <t>Nguyễn Thị Hồng Ngọc</t>
  </si>
  <si>
    <t>S11007-VSO-26-03-0109</t>
  </si>
  <si>
    <t>S11007-VSO-26-03-0286</t>
  </si>
  <si>
    <t>S11006-VSO-26-03-0124</t>
  </si>
  <si>
    <t>S11007-VSO-26-03-0299</t>
  </si>
  <si>
    <t>S11007-VSO-26-03-029</t>
  </si>
  <si>
    <t>Phan Thỵ Ái Trinh</t>
  </si>
  <si>
    <t>S11007-VSO-26-03-0051</t>
  </si>
  <si>
    <t>Đỗ Thị Mỹ Hay</t>
  </si>
  <si>
    <t>S11006-VSO-26-03-0047</t>
  </si>
  <si>
    <t>Nguyễn Thị Út Nhỏ</t>
  </si>
  <si>
    <t>S11007-VSO-26-03-0055</t>
  </si>
  <si>
    <t>Trương Lê Hữu Tài</t>
  </si>
  <si>
    <t>S11007-VSO-26-03-0028</t>
  </si>
  <si>
    <t>Nguyễn Thế Ngọc</t>
  </si>
  <si>
    <t>S11007-VSO-26-03-0025</t>
  </si>
  <si>
    <t>Hà Điền Thành</t>
  </si>
  <si>
    <t>S11007-VSO-26-03-0057</t>
  </si>
  <si>
    <t>Nguyễn Thị Bích Ngọc</t>
  </si>
  <si>
    <t>S11007-VSO-26-03-0029</t>
  </si>
  <si>
    <t>Châu Chí Minh</t>
  </si>
  <si>
    <t>S11006-VSO-26-03-0050</t>
  </si>
  <si>
    <t>Lê Tuấn Anh</t>
  </si>
  <si>
    <t>S11007-VSO-26-03-0061</t>
  </si>
  <si>
    <t>Nguyễn Thị Thùy Linh</t>
  </si>
  <si>
    <t>S11006-VSO-26-03-0053</t>
  </si>
  <si>
    <t>Nguyễn Ngọc Như Hương</t>
  </si>
  <si>
    <t>S11007-VSO-26-03-0063</t>
  </si>
  <si>
    <t>Nguyễn Ngọc Như Hân</t>
  </si>
  <si>
    <t>S11006-VSO-26-03-0051</t>
  </si>
  <si>
    <t>Dương Ngọc Dương</t>
  </si>
  <si>
    <t>S11007-VSO-26-03-0060</t>
  </si>
  <si>
    <t>Nguyễn Thị Thanh Trúc</t>
  </si>
  <si>
    <t>S11007-VSO-26-03-0007</t>
  </si>
  <si>
    <t>Ngô Thị Phương</t>
  </si>
  <si>
    <t>S11007-VSO-26-03-0066</t>
  </si>
  <si>
    <t>VF7</t>
  </si>
  <si>
    <t>VF7.10</t>
  </si>
  <si>
    <t>Phạm Thành Nhân</t>
  </si>
  <si>
    <t>S11007-VSO-26-03-0064</t>
  </si>
  <si>
    <t>Nguyễn Quỳnh Hoa</t>
  </si>
  <si>
    <t>S11001-VSO-26-03-0032</t>
  </si>
  <si>
    <t>Châu Thị Ngọc Hà</t>
  </si>
  <si>
    <t>S11007-VSO-26-03-0140</t>
  </si>
  <si>
    <t>Phạm Trí Tài</t>
  </si>
  <si>
    <t>S11007-VSO-26-03-0141</t>
  </si>
  <si>
    <t>Đặng Thành Tuấn</t>
  </si>
  <si>
    <t>S11007-VSO-26-03-0072</t>
  </si>
  <si>
    <t>Ngô Thị Thảo Uyên</t>
  </si>
  <si>
    <t>S11007-VSO-26-03-0093</t>
  </si>
  <si>
    <t>Nguyễn Ngọc Sơn</t>
  </si>
  <si>
    <t>S11007-VSO-26-03-0070</t>
  </si>
  <si>
    <t>Lê Anh Tuấn</t>
  </si>
  <si>
    <t>S11007-VSO-26-03-0085</t>
  </si>
  <si>
    <t>Nguyễn Ngọc Đức</t>
  </si>
  <si>
    <t>S11007-VSO-26-03-0118</t>
  </si>
  <si>
    <t>Trương Văn Quang</t>
  </si>
  <si>
    <t>S11006-VSO-26-03-0064</t>
  </si>
  <si>
    <t>Nguyễn Trọng Thức</t>
  </si>
  <si>
    <t>S11007-VSO-26-03-0067</t>
  </si>
  <si>
    <t>Công ty TNHH XNK Sufruit</t>
  </si>
  <si>
    <t>S11007-VSO-26-03-0074</t>
  </si>
  <si>
    <t>Trần Vũ Hoàng</t>
  </si>
  <si>
    <t>S11006-VSO-26-03-0062</t>
  </si>
  <si>
    <t>Nguyễn Đỗ Dũng</t>
  </si>
  <si>
    <t>S11006-VSO-26-03-0056</t>
  </si>
  <si>
    <t>Nguyễn Văn Tùng</t>
  </si>
  <si>
    <t>S11006-VSO-26-03-0077</t>
  </si>
  <si>
    <t>Nguyễn Vũ Quỳnh Trang</t>
  </si>
  <si>
    <t>Hoàng Anh Tuấn</t>
  </si>
  <si>
    <t>S11007-VSO-26-03-0026</t>
  </si>
  <si>
    <t>Nguyễn Văn Lâm</t>
  </si>
  <si>
    <t>S11006-VSO-26-03-0072</t>
  </si>
  <si>
    <t>Phạm Duy Hòa</t>
  </si>
  <si>
    <t>S11007-VSO-26-03-0155</t>
  </si>
  <si>
    <t>Võ Minh Trí</t>
  </si>
  <si>
    <t>S11007-VSO-26-03-0162</t>
  </si>
  <si>
    <t>Nguyễn Quốc Khánh</t>
  </si>
  <si>
    <t>S11007-VSO-26-03-0158</t>
  </si>
  <si>
    <t>Nguyễn Thị Hồng Hạnh</t>
  </si>
  <si>
    <t>S11001-VSO-26-03-0034</t>
  </si>
  <si>
    <t>Hồ Tá Phi</t>
  </si>
  <si>
    <t>S11007-VSO-26-03-0163</t>
  </si>
  <si>
    <t>Nguyễn Quang Sơn</t>
  </si>
  <si>
    <t>S11007-VSO-26-03-0172</t>
  </si>
  <si>
    <t>Trần Ngọc Hiệu</t>
  </si>
  <si>
    <t>S11007-VSO-26-03-0175</t>
  </si>
  <si>
    <t>Nguyễn Thị Ngọc Quỳnh</t>
  </si>
  <si>
    <t>S11007-VSO-26-03-0075</t>
  </si>
  <si>
    <t>Phạm Thị Hồng Sương</t>
  </si>
  <si>
    <t>S11001-VSO-26-03-0044</t>
  </si>
  <si>
    <t>Tạ Quang Hà</t>
  </si>
  <si>
    <t>S11006-VSO-26-03-0093</t>
  </si>
  <si>
    <t>Lê Tuấn An</t>
  </si>
  <si>
    <t>S11007-VSO-26-03-0174</t>
  </si>
  <si>
    <t>Nguyễn Duy Đức</t>
  </si>
  <si>
    <t>Nguyễn Văn Hòa</t>
  </si>
  <si>
    <t>S11007-TK-26-03-0033</t>
  </si>
  <si>
    <t>Đỗ Quang Lợi</t>
  </si>
  <si>
    <t>S11007-TK-26-03-0034</t>
  </si>
  <si>
    <t>S11007-VSO-26-03-0071</t>
  </si>
  <si>
    <t>Dương Văn Bảo</t>
  </si>
  <si>
    <t>S11007-VSO-26-03-0161</t>
  </si>
  <si>
    <t>Nguyễn Trần Hữu Lợi</t>
  </si>
  <si>
    <t>S11007-VSO-26-03-0167</t>
  </si>
  <si>
    <t>Trần Công Danh</t>
  </si>
  <si>
    <t>S11006-VSO-26-03-0104</t>
  </si>
  <si>
    <t>Nguyễn Thành Văn</t>
  </si>
  <si>
    <t>S11007-VSO-26-03-0232</t>
  </si>
  <si>
    <t>Phạm Ngọc Hoàng</t>
  </si>
  <si>
    <t>S11007-VSO-26-03-0176</t>
  </si>
  <si>
    <t>Công ty TNHH Một Thành Viên TM và SX Phân Bón Thuận Mùa</t>
  </si>
  <si>
    <t>S11007-VSO-26-03-0262</t>
  </si>
  <si>
    <t>Vũ Thị Hồng Vân</t>
  </si>
  <si>
    <t>S11007-VSO-26-03-0265</t>
  </si>
  <si>
    <t>Nguyễn Hảo Anh</t>
  </si>
  <si>
    <t>S11007-VSO-26-03-0113</t>
  </si>
  <si>
    <t>Nguyễn Đình Giáp</t>
  </si>
  <si>
    <t>S11007-VSO-26-03-0160</t>
  </si>
  <si>
    <t>Nguyễn Xuân Qúy</t>
  </si>
  <si>
    <t>S11007-VSO-26-03-0206</t>
  </si>
  <si>
    <t>Lê Quang Thành</t>
  </si>
  <si>
    <t>S11007-VSO-26-03-0068</t>
  </si>
  <si>
    <t>Ngô Đình Trung</t>
  </si>
  <si>
    <t>S11007-VSO-26-03-0165</t>
  </si>
  <si>
    <t>Trịnh Hữu Qúy</t>
  </si>
  <si>
    <t>S11008-VSO-26-03-0007</t>
  </si>
  <si>
    <t>Nguyễn Đức Long</t>
  </si>
  <si>
    <t>S11007-VSO-26-03-0224</t>
  </si>
  <si>
    <t>S11007-VSO-26-03-0107</t>
  </si>
  <si>
    <t>Trần Minh Khánh</t>
  </si>
  <si>
    <t>S11007-VSO-26-03-0202</t>
  </si>
  <si>
    <t>Điền Hiền Bửu</t>
  </si>
  <si>
    <t>S11007-VSO-26-03-0237</t>
  </si>
  <si>
    <t>Lê Quốc Phú</t>
  </si>
  <si>
    <t>S11007-VSO-26-03-0116</t>
  </si>
  <si>
    <t>Trần Văn Thao</t>
  </si>
  <si>
    <t>S11007-VSO-26-03-0225</t>
  </si>
  <si>
    <t>Minio</t>
  </si>
  <si>
    <t>Trần Thị Quyên</t>
  </si>
  <si>
    <t>S11007-VSO-26-03-0112</t>
  </si>
  <si>
    <t>Nguyễn Văn Vận</t>
  </si>
  <si>
    <t>S11007-VSO-26-03-0239</t>
  </si>
  <si>
    <t>Đinh Xuân Hiếu</t>
  </si>
  <si>
    <t>S11007-VSO-26-03-0218</t>
  </si>
  <si>
    <t>Đặng Quốc Thuận</t>
  </si>
  <si>
    <t>S11007-VSO-26-03-0084</t>
  </si>
  <si>
    <t>Phạm Thùy Linh</t>
  </si>
  <si>
    <t>S11007-VSO-26-03-0192</t>
  </si>
  <si>
    <t>Row Labels</t>
  </si>
  <si>
    <t>Grand Total</t>
  </si>
  <si>
    <t>Sum of Lợi nhuận còn lại</t>
  </si>
  <si>
    <t>Chi phí Bảo hiểm KH mua</t>
  </si>
  <si>
    <t>Tổng chi phí giảm trừ HH</t>
  </si>
  <si>
    <t>Chênh lệch Bảo hiểm Xe KD &amp; Xe Không KD</t>
  </si>
  <si>
    <t>Trừ BH Tặng Xe KD</t>
  </si>
  <si>
    <t>Hà Duy Khang</t>
  </si>
  <si>
    <t>CÓ</t>
  </si>
  <si>
    <t>CÔNG TY TẶNG</t>
  </si>
  <si>
    <t>Showroom HCM</t>
  </si>
  <si>
    <t>Thu xăng/TM</t>
  </si>
  <si>
    <t>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</si>
</sst>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3" formatCode="_(* #,##0.00_);_(* \(#,##0.00\);_(* &quot;-&quot;??_);_(@_)"/>
    <numFmt numFmtId="164" formatCode="[$-10409]###,###,###,###,###;\-###,###,###,###,###;"/>
    <numFmt numFmtId="165" formatCode="[$-10409]dd/mm/yyyy"/>
    <numFmt numFmtId="166" formatCode="[$-10409]dd/mm/yyyy\ hh:mm"/>
    <numFmt numFmtId="167" formatCode="[$-10409]#,###,###,##0.00;\-#,###,###,##0.00;"/>
    <numFmt numFmtId="168" formatCode="m\.yyyy"/>
    <numFmt numFmtId="169" formatCode="dd&quot;/&quot;mm&quot;/&quot;yyyy"/>
    <numFmt numFmtId="170" formatCode="0.0%"/>
    <numFmt numFmtId="171" formatCode="&quot;₫&quot;#,##0"/>
    <numFmt numFmtId="172" formatCode="#,##0&quot;₫&quot;"/>
    <numFmt numFmtId="173" formatCode="d/m/yyyy"/>
    <numFmt numFmtId="174" formatCode="_(* #,##0_);_(* \(#,##0\);_(* &quot;-&quot;??_);_(@_)"/>
    <numFmt numFmtId="175" formatCode="#,##0;\(#,##0\);&quot;-&quot;"/>
  </numFmts>
  <fonts count="2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000099"/>
      <name val="Times New Roman"/>
      <family val="1"/>
    </font>
    <font>
      <b/>
      <sz val="8"/>
      <color rgb="FF000000"/>
      <name val="Verdana"/>
      <family val="2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rgb="FF1F4E79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000000"/>
      <name val="Verdana"/>
    </font>
  </fonts>
  <fills count="31">
    <fill>
      <patternFill patternType="none"/>
    </fill>
    <fill>
      <patternFill patternType="gray125"/>
    </fill>
    <fill>
      <patternFill patternType="solid">
        <fgColor rgb="FFEDF5FF"/>
        <bgColor rgb="FFEDF5FF"/>
      </patternFill>
    </fill>
    <fill>
      <patternFill patternType="solid">
        <fgColor rgb="FFFFFF00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00FFFF"/>
        <bgColor rgb="FFEDF5FF"/>
      </patternFill>
    </fill>
    <fill>
      <patternFill patternType="solid">
        <fgColor theme="0"/>
        <bgColor rgb="FFEDF5FF"/>
      </patternFill>
    </fill>
    <fill>
      <patternFill patternType="solid">
        <fgColor rgb="FFFFFF00"/>
        <bgColor rgb="FFEDF5FF"/>
      </patternFill>
    </fill>
    <fill>
      <patternFill patternType="solid">
        <fgColor theme="8" tint="0.59999389629810485"/>
        <bgColor rgb="FFEDF5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2D5"/>
        <bgColor rgb="FFFBE2D5"/>
      </patternFill>
    </fill>
    <fill>
      <patternFill patternType="solid">
        <fgColor rgb="FFF7C7AC"/>
        <bgColor rgb="FFF7C7AC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00FF00"/>
        <bgColor rgb="FF00FF00"/>
      </patternFill>
    </fill>
    <fill>
      <patternFill patternType="solid">
        <fgColor rgb="FF1F4E79"/>
        <bgColor rgb="FF1F4E79"/>
      </patternFill>
    </fill>
    <fill>
      <patternFill patternType="solid">
        <fgColor rgb="FFF2F8FD"/>
        <bgColor rgb="FFF2F8FD"/>
      </patternFill>
    </fill>
    <fill>
      <patternFill patternType="solid">
        <fgColor rgb="FFD6E4F0"/>
        <bgColor rgb="FFD6E4F0"/>
      </patternFill>
    </fill>
    <fill>
      <patternFill patternType="solid">
        <fgColor rgb="FFDEEAF1"/>
        <bgColor rgb="FFDEEAF1"/>
      </patternFill>
    </fill>
    <fill>
      <patternFill patternType="solid">
        <fgColor rgb="FFF4CCFF"/>
        <bgColor rgb="FFF4CCFF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/>
      <right/>
      <top style="thin">
        <color rgb="FFBDD7EE"/>
      </top>
      <bottom style="thin">
        <color rgb="FFBDD7EE"/>
      </bottom>
      <diagonal/>
    </border>
    <border>
      <left/>
      <right style="thin">
        <color rgb="FFBDD7EE"/>
      </right>
      <top style="thin">
        <color rgb="FFBDD7EE"/>
      </top>
      <bottom style="thin">
        <color rgb="FFBDD7EE"/>
      </bottom>
      <diagonal/>
    </border>
  </borders>
  <cellStyleXfs count="7">
    <xf numFmtId="0" fontId="0" fillId="0" borderId="0"/>
    <xf numFmtId="43" fontId="5" fillId="0" borderId="0"/>
    <xf numFmtId="9" fontId="5" fillId="0" borderId="0" applyFont="0" applyFill="0" applyBorder="0" applyAlignment="0" applyProtection="0"/>
    <xf numFmtId="0" fontId="5" fillId="0" borderId="4"/>
    <xf numFmtId="0" fontId="5" fillId="0" borderId="4"/>
    <xf numFmtId="0" fontId="5" fillId="0" borderId="4"/>
    <xf numFmtId="0" fontId="5" fillId="0" borderId="4"/>
  </cellStyleXfs>
  <cellXfs count="196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165" fontId="4" fillId="0" borderId="1" xfId="0" applyNumberFormat="1" applyFont="1" applyBorder="1" applyAlignment="1">
      <alignment horizontal="center" vertical="top" wrapText="1" readingOrder="1"/>
    </xf>
    <xf numFmtId="166" fontId="4" fillId="0" borderId="1" xfId="0" applyNumberFormat="1" applyFont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center" vertical="center" wrapText="1"/>
    </xf>
    <xf numFmtId="41" fontId="8" fillId="5" borderId="2" xfId="0" applyNumberFormat="1" applyFont="1" applyFill="1" applyBorder="1" applyAlignment="1">
      <alignment horizontal="center" vertical="center" wrapText="1"/>
    </xf>
    <xf numFmtId="41" fontId="8" fillId="6" borderId="2" xfId="0" applyNumberFormat="1" applyFont="1" applyFill="1" applyBorder="1" applyAlignment="1">
      <alignment horizontal="center" vertical="center" wrapText="1"/>
    </xf>
    <xf numFmtId="41" fontId="8" fillId="7" borderId="2" xfId="0" applyNumberFormat="1" applyFont="1" applyFill="1" applyBorder="1" applyAlignment="1">
      <alignment horizontal="center" vertical="center" wrapText="1"/>
    </xf>
    <xf numFmtId="41" fontId="8" fillId="8" borderId="2" xfId="0" applyNumberFormat="1" applyFont="1" applyFill="1" applyBorder="1" applyAlignment="1">
      <alignment horizontal="center" vertical="center" wrapText="1"/>
    </xf>
    <xf numFmtId="41" fontId="8" fillId="7" borderId="3" xfId="0" applyNumberFormat="1" applyFont="1" applyFill="1" applyBorder="1" applyAlignment="1">
      <alignment horizontal="left" vertical="center" wrapText="1"/>
    </xf>
    <xf numFmtId="41" fontId="8" fillId="7" borderId="3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167" fontId="9" fillId="0" borderId="2" xfId="0" applyNumberFormat="1" applyFont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right" vertical="center"/>
    </xf>
    <xf numFmtId="41" fontId="13" fillId="10" borderId="2" xfId="0" applyNumberFormat="1" applyFont="1" applyFill="1" applyBorder="1" applyAlignment="1">
      <alignment horizontal="right" vertical="center"/>
    </xf>
    <xf numFmtId="41" fontId="13" fillId="9" borderId="2" xfId="0" applyNumberFormat="1" applyFont="1" applyFill="1" applyBorder="1" applyAlignment="1">
      <alignment horizontal="right" vertical="center"/>
    </xf>
    <xf numFmtId="41" fontId="13" fillId="0" borderId="2" xfId="0" applyNumberFormat="1" applyFont="1" applyBorder="1" applyAlignment="1">
      <alignment horizontal="right" vertical="center"/>
    </xf>
    <xf numFmtId="41" fontId="14" fillId="11" borderId="2" xfId="0" applyNumberFormat="1" applyFont="1" applyFill="1" applyBorder="1" applyAlignment="1">
      <alignment horizontal="right" vertical="center"/>
    </xf>
    <xf numFmtId="3" fontId="10" fillId="0" borderId="2" xfId="0" applyNumberFormat="1" applyFont="1" applyBorder="1" applyAlignment="1">
      <alignment vertical="center"/>
    </xf>
    <xf numFmtId="0" fontId="13" fillId="11" borderId="2" xfId="0" applyFont="1" applyFill="1" applyBorder="1" applyAlignment="1">
      <alignment vertical="center" wrapText="1"/>
    </xf>
    <xf numFmtId="41" fontId="9" fillId="0" borderId="2" xfId="0" applyNumberFormat="1" applyFont="1" applyBorder="1" applyAlignment="1">
      <alignment horizontal="right" vertical="center" wrapText="1"/>
    </xf>
    <xf numFmtId="41" fontId="9" fillId="11" borderId="2" xfId="0" applyNumberFormat="1" applyFont="1" applyFill="1" applyBorder="1" applyAlignment="1">
      <alignment horizontal="right" vertical="center" wrapText="1"/>
    </xf>
    <xf numFmtId="41" fontId="13" fillId="3" borderId="3" xfId="0" applyNumberFormat="1" applyFont="1" applyFill="1" applyBorder="1" applyAlignment="1">
      <alignment horizontal="right" vertical="center" wrapText="1"/>
    </xf>
    <xf numFmtId="41" fontId="9" fillId="10" borderId="3" xfId="0" applyNumberFormat="1" applyFont="1" applyFill="1" applyBorder="1" applyAlignment="1">
      <alignment horizontal="right" vertical="center" wrapText="1"/>
    </xf>
    <xf numFmtId="41" fontId="8" fillId="10" borderId="3" xfId="0" applyNumberFormat="1" applyFont="1" applyFill="1" applyBorder="1" applyAlignment="1">
      <alignment horizontal="right" vertical="center" wrapText="1"/>
    </xf>
    <xf numFmtId="41" fontId="14" fillId="0" borderId="2" xfId="0" applyNumberFormat="1" applyFont="1" applyBorder="1" applyAlignment="1">
      <alignment horizontal="right" vertical="center"/>
    </xf>
    <xf numFmtId="0" fontId="11" fillId="3" borderId="2" xfId="0" applyFont="1" applyFill="1" applyBorder="1" applyAlignment="1">
      <alignment vertical="center" wrapText="1"/>
    </xf>
    <xf numFmtId="14" fontId="9" fillId="12" borderId="2" xfId="0" applyNumberFormat="1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vertical="center" wrapText="1"/>
    </xf>
    <xf numFmtId="0" fontId="11" fillId="12" borderId="2" xfId="0" applyFont="1" applyFill="1" applyBorder="1" applyAlignment="1">
      <alignment vertical="center" wrapText="1"/>
    </xf>
    <xf numFmtId="0" fontId="12" fillId="12" borderId="2" xfId="0" applyFont="1" applyFill="1" applyBorder="1" applyAlignment="1">
      <alignment vertical="center"/>
    </xf>
    <xf numFmtId="0" fontId="10" fillId="12" borderId="2" xfId="0" applyFont="1" applyFill="1" applyBorder="1" applyAlignment="1">
      <alignment vertical="center"/>
    </xf>
    <xf numFmtId="167" fontId="9" fillId="12" borderId="2" xfId="0" applyNumberFormat="1" applyFont="1" applyFill="1" applyBorder="1" applyAlignment="1">
      <alignment horizontal="center" vertical="center" wrapText="1"/>
    </xf>
    <xf numFmtId="41" fontId="13" fillId="12" borderId="2" xfId="0" applyNumberFormat="1" applyFont="1" applyFill="1" applyBorder="1" applyAlignment="1">
      <alignment horizontal="right" vertical="center"/>
    </xf>
    <xf numFmtId="41" fontId="14" fillId="12" borderId="2" xfId="0" applyNumberFormat="1" applyFont="1" applyFill="1" applyBorder="1" applyAlignment="1">
      <alignment horizontal="right" vertical="center"/>
    </xf>
    <xf numFmtId="0" fontId="13" fillId="12" borderId="2" xfId="0" applyFont="1" applyFill="1" applyBorder="1" applyAlignment="1">
      <alignment vertical="center" wrapText="1"/>
    </xf>
    <xf numFmtId="41" fontId="9" fillId="12" borderId="2" xfId="0" applyNumberFormat="1" applyFont="1" applyFill="1" applyBorder="1" applyAlignment="1">
      <alignment horizontal="right" vertical="center" wrapText="1"/>
    </xf>
    <xf numFmtId="41" fontId="13" fillId="12" borderId="3" xfId="0" applyNumberFormat="1" applyFont="1" applyFill="1" applyBorder="1" applyAlignment="1">
      <alignment horizontal="right" vertical="center" wrapText="1"/>
    </xf>
    <xf numFmtId="41" fontId="9" fillId="12" borderId="3" xfId="0" applyNumberFormat="1" applyFont="1" applyFill="1" applyBorder="1" applyAlignment="1">
      <alignment horizontal="right" vertical="center" wrapText="1"/>
    </xf>
    <xf numFmtId="41" fontId="8" fillId="12" borderId="3" xfId="0" applyNumberFormat="1" applyFont="1" applyFill="1" applyBorder="1" applyAlignment="1">
      <alignment horizontal="right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41" fontId="1" fillId="0" borderId="0" xfId="0" applyNumberFormat="1" applyFont="1"/>
    <xf numFmtId="41" fontId="13" fillId="3" borderId="2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 readingOrder="1"/>
    </xf>
    <xf numFmtId="164" fontId="1" fillId="0" borderId="0" xfId="0" applyNumberFormat="1" applyFont="1"/>
    <xf numFmtId="0" fontId="6" fillId="13" borderId="2" xfId="0" applyFont="1" applyFill="1" applyBorder="1" applyAlignment="1">
      <alignment horizontal="left" vertical="center" wrapText="1"/>
    </xf>
    <xf numFmtId="0" fontId="6" fillId="14" borderId="2" xfId="0" applyFont="1" applyFill="1" applyBorder="1" applyAlignment="1">
      <alignment horizontal="left" vertical="center" wrapText="1"/>
    </xf>
    <xf numFmtId="3" fontId="6" fillId="14" borderId="2" xfId="0" applyNumberFormat="1" applyFont="1" applyFill="1" applyBorder="1" applyAlignment="1">
      <alignment horizontal="left" vertical="center" wrapText="1"/>
    </xf>
    <xf numFmtId="0" fontId="6" fillId="15" borderId="2" xfId="0" applyFont="1" applyFill="1" applyBorder="1" applyAlignment="1">
      <alignment horizontal="left" vertical="center" wrapText="1"/>
    </xf>
    <xf numFmtId="0" fontId="6" fillId="16" borderId="2" xfId="0" applyFont="1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left" vertical="center" wrapText="1"/>
    </xf>
    <xf numFmtId="10" fontId="6" fillId="15" borderId="2" xfId="0" applyNumberFormat="1" applyFont="1" applyFill="1" applyBorder="1" applyAlignment="1">
      <alignment horizontal="left" vertical="center" wrapText="1"/>
    </xf>
    <xf numFmtId="3" fontId="16" fillId="17" borderId="2" xfId="0" applyNumberFormat="1" applyFont="1" applyFill="1" applyBorder="1" applyAlignment="1">
      <alignment horizontal="left" vertical="center" wrapText="1"/>
    </xf>
    <xf numFmtId="0" fontId="6" fillId="18" borderId="2" xfId="0" applyFont="1" applyFill="1" applyBorder="1" applyAlignment="1">
      <alignment horizontal="left" vertical="center" wrapText="1"/>
    </xf>
    <xf numFmtId="0" fontId="6" fillId="17" borderId="2" xfId="0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/>
    </xf>
    <xf numFmtId="0" fontId="6" fillId="14" borderId="2" xfId="0" applyFont="1" applyFill="1" applyBorder="1" applyAlignment="1">
      <alignment horizontal="center"/>
    </xf>
    <xf numFmtId="9" fontId="6" fillId="14" borderId="2" xfId="0" applyNumberFormat="1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12" fillId="16" borderId="2" xfId="0" applyFont="1" applyFill="1" applyBorder="1"/>
    <xf numFmtId="0" fontId="17" fillId="15" borderId="2" xfId="0" applyFont="1" applyFill="1" applyBorder="1"/>
    <xf numFmtId="0" fontId="12" fillId="14" borderId="2" xfId="0" applyFont="1" applyFill="1" applyBorder="1" applyAlignment="1">
      <alignment horizontal="right"/>
    </xf>
    <xf numFmtId="0" fontId="12" fillId="14" borderId="2" xfId="0" applyFont="1" applyFill="1" applyBorder="1"/>
    <xf numFmtId="0" fontId="12" fillId="15" borderId="2" xfId="0" applyFont="1" applyFill="1" applyBorder="1"/>
    <xf numFmtId="10" fontId="12" fillId="15" borderId="2" xfId="0" applyNumberFormat="1" applyFont="1" applyFill="1" applyBorder="1" applyAlignment="1">
      <alignment horizontal="center"/>
    </xf>
    <xf numFmtId="3" fontId="17" fillId="17" borderId="2" xfId="0" applyNumberFormat="1" applyFont="1" applyFill="1" applyBorder="1"/>
    <xf numFmtId="0" fontId="12" fillId="18" borderId="2" xfId="0" applyFont="1" applyFill="1" applyBorder="1"/>
    <xf numFmtId="0" fontId="12" fillId="17" borderId="2" xfId="0" applyFont="1" applyFill="1" applyBorder="1"/>
    <xf numFmtId="0" fontId="18" fillId="0" borderId="2" xfId="0" applyFont="1" applyBorder="1"/>
    <xf numFmtId="168" fontId="18" fillId="0" borderId="2" xfId="0" applyNumberFormat="1" applyFont="1" applyBorder="1"/>
    <xf numFmtId="3" fontId="18" fillId="0" borderId="2" xfId="0" applyNumberFormat="1" applyFont="1" applyBorder="1"/>
    <xf numFmtId="0" fontId="18" fillId="15" borderId="2" xfId="0" applyFont="1" applyFill="1" applyBorder="1"/>
    <xf numFmtId="14" fontId="18" fillId="0" borderId="2" xfId="0" applyNumberFormat="1" applyFont="1" applyBorder="1"/>
    <xf numFmtId="9" fontId="18" fillId="0" borderId="2" xfId="0" applyNumberFormat="1" applyFont="1" applyBorder="1"/>
    <xf numFmtId="10" fontId="18" fillId="0" borderId="2" xfId="0" applyNumberFormat="1" applyFont="1" applyBorder="1" applyAlignment="1">
      <alignment horizontal="center"/>
    </xf>
    <xf numFmtId="3" fontId="18" fillId="15" borderId="2" xfId="0" applyNumberFormat="1" applyFont="1" applyFill="1" applyBorder="1"/>
    <xf numFmtId="3" fontId="18" fillId="19" borderId="2" xfId="0" applyNumberFormat="1" applyFont="1" applyFill="1" applyBorder="1"/>
    <xf numFmtId="3" fontId="18" fillId="0" borderId="2" xfId="0" applyNumberFormat="1" applyFont="1" applyBorder="1" applyAlignment="1">
      <alignment horizontal="center"/>
    </xf>
    <xf numFmtId="169" fontId="18" fillId="0" borderId="2" xfId="0" applyNumberFormat="1" applyFont="1" applyBorder="1"/>
    <xf numFmtId="0" fontId="18" fillId="0" borderId="2" xfId="0" applyFont="1" applyBorder="1" applyAlignment="1">
      <alignment horizontal="center"/>
    </xf>
    <xf numFmtId="14" fontId="18" fillId="20" borderId="2" xfId="0" applyNumberFormat="1" applyFont="1" applyFill="1" applyBorder="1" applyAlignment="1">
      <alignment horizontal="right"/>
    </xf>
    <xf numFmtId="3" fontId="18" fillId="21" borderId="2" xfId="0" applyNumberFormat="1" applyFont="1" applyFill="1" applyBorder="1"/>
    <xf numFmtId="10" fontId="18" fillId="0" borderId="2" xfId="0" applyNumberFormat="1" applyFont="1" applyBorder="1"/>
    <xf numFmtId="9" fontId="18" fillId="15" borderId="2" xfId="0" applyNumberFormat="1" applyFont="1" applyFill="1" applyBorder="1"/>
    <xf numFmtId="0" fontId="19" fillId="0" borderId="2" xfId="0" applyFont="1" applyBorder="1"/>
    <xf numFmtId="9" fontId="18" fillId="0" borderId="2" xfId="0" applyNumberFormat="1" applyFont="1" applyBorder="1" applyAlignment="1">
      <alignment horizontal="right"/>
    </xf>
    <xf numFmtId="9" fontId="18" fillId="0" borderId="2" xfId="0" applyNumberFormat="1" applyFont="1" applyBorder="1" applyAlignment="1">
      <alignment horizontal="center"/>
    </xf>
    <xf numFmtId="170" fontId="18" fillId="0" borderId="2" xfId="0" applyNumberFormat="1" applyFont="1" applyBorder="1"/>
    <xf numFmtId="0" fontId="12" fillId="0" borderId="2" xfId="0" applyFont="1" applyBorder="1" applyAlignment="1">
      <alignment horizontal="right" vertical="top"/>
    </xf>
    <xf numFmtId="171" fontId="18" fillId="0" borderId="2" xfId="0" applyNumberFormat="1" applyFont="1" applyBorder="1"/>
    <xf numFmtId="172" fontId="18" fillId="0" borderId="2" xfId="0" applyNumberFormat="1" applyFont="1" applyBorder="1"/>
    <xf numFmtId="168" fontId="18" fillId="21" borderId="2" xfId="0" applyNumberFormat="1" applyFont="1" applyFill="1" applyBorder="1"/>
    <xf numFmtId="0" fontId="18" fillId="21" borderId="2" xfId="0" applyFont="1" applyFill="1" applyBorder="1"/>
    <xf numFmtId="169" fontId="18" fillId="21" borderId="2" xfId="0" applyNumberFormat="1" applyFont="1" applyFill="1" applyBorder="1"/>
    <xf numFmtId="9" fontId="18" fillId="21" borderId="2" xfId="0" applyNumberFormat="1" applyFont="1" applyFill="1" applyBorder="1"/>
    <xf numFmtId="3" fontId="18" fillId="21" borderId="2" xfId="0" applyNumberFormat="1" applyFont="1" applyFill="1" applyBorder="1" applyAlignment="1">
      <alignment horizontal="center"/>
    </xf>
    <xf numFmtId="168" fontId="12" fillId="0" borderId="2" xfId="0" applyNumberFormat="1" applyFont="1" applyBorder="1"/>
    <xf numFmtId="0" fontId="12" fillId="0" borderId="2" xfId="0" applyFont="1" applyBorder="1"/>
    <xf numFmtId="3" fontId="12" fillId="0" borderId="2" xfId="0" applyNumberFormat="1" applyFont="1" applyBorder="1"/>
    <xf numFmtId="169" fontId="12" fillId="0" borderId="2" xfId="0" applyNumberFormat="1" applyFont="1" applyBorder="1"/>
    <xf numFmtId="10" fontId="12" fillId="0" borderId="2" xfId="0" applyNumberFormat="1" applyFont="1" applyBorder="1"/>
    <xf numFmtId="9" fontId="12" fillId="0" borderId="2" xfId="0" applyNumberFormat="1" applyFont="1" applyBorder="1"/>
    <xf numFmtId="3" fontId="12" fillId="15" borderId="2" xfId="0" applyNumberFormat="1" applyFont="1" applyFill="1" applyBorder="1"/>
    <xf numFmtId="171" fontId="12" fillId="0" borderId="2" xfId="0" applyNumberFormat="1" applyFont="1" applyBorder="1"/>
    <xf numFmtId="3" fontId="12" fillId="0" borderId="2" xfId="0" applyNumberFormat="1" applyFont="1" applyBorder="1" applyAlignment="1">
      <alignment horizontal="center"/>
    </xf>
    <xf numFmtId="168" fontId="18" fillId="19" borderId="2" xfId="0" applyNumberFormat="1" applyFont="1" applyFill="1" applyBorder="1"/>
    <xf numFmtId="0" fontId="18" fillId="19" borderId="2" xfId="0" applyFont="1" applyFill="1" applyBorder="1"/>
    <xf numFmtId="169" fontId="18" fillId="19" borderId="2" xfId="0" applyNumberFormat="1" applyFont="1" applyFill="1" applyBorder="1"/>
    <xf numFmtId="9" fontId="18" fillId="19" borderId="2" xfId="0" applyNumberFormat="1" applyFont="1" applyFill="1" applyBorder="1"/>
    <xf numFmtId="3" fontId="18" fillId="19" borderId="2" xfId="0" applyNumberFormat="1" applyFont="1" applyFill="1" applyBorder="1" applyAlignment="1">
      <alignment horizontal="center"/>
    </xf>
    <xf numFmtId="3" fontId="17" fillId="0" borderId="2" xfId="0" applyNumberFormat="1" applyFont="1" applyBorder="1"/>
    <xf numFmtId="3" fontId="12" fillId="0" borderId="2" xfId="0" applyNumberFormat="1" applyFont="1" applyBorder="1" applyAlignment="1">
      <alignment horizontal="right"/>
    </xf>
    <xf numFmtId="0" fontId="18" fillId="21" borderId="2" xfId="0" applyFont="1" applyFill="1" applyBorder="1" applyAlignment="1">
      <alignment horizontal="center"/>
    </xf>
    <xf numFmtId="3" fontId="17" fillId="21" borderId="2" xfId="0" applyNumberFormat="1" applyFont="1" applyFill="1" applyBorder="1"/>
    <xf numFmtId="10" fontId="18" fillId="21" borderId="2" xfId="0" applyNumberFormat="1" applyFont="1" applyFill="1" applyBorder="1"/>
    <xf numFmtId="173" fontId="18" fillId="0" borderId="2" xfId="0" applyNumberFormat="1" applyFont="1" applyBorder="1"/>
    <xf numFmtId="0" fontId="18" fillId="0" borderId="2" xfId="0" applyFont="1" applyBorder="1" applyAlignment="1">
      <alignment wrapText="1"/>
    </xf>
    <xf numFmtId="172" fontId="18" fillId="21" borderId="2" xfId="0" applyNumberFormat="1" applyFont="1" applyFill="1" applyBorder="1"/>
    <xf numFmtId="171" fontId="18" fillId="21" borderId="2" xfId="0" applyNumberFormat="1" applyFont="1" applyFill="1" applyBorder="1"/>
    <xf numFmtId="174" fontId="18" fillId="18" borderId="2" xfId="1" applyNumberFormat="1" applyFont="1" applyFill="1" applyBorder="1"/>
    <xf numFmtId="174" fontId="1" fillId="0" borderId="0" xfId="1" applyNumberFormat="1" applyFont="1"/>
    <xf numFmtId="0" fontId="0" fillId="0" borderId="0" xfId="0"/>
    <xf numFmtId="0" fontId="21" fillId="0" borderId="4" xfId="0" applyFont="1" applyBorder="1" applyAlignment="1">
      <alignment horizontal="center" vertical="center" wrapText="1"/>
    </xf>
    <xf numFmtId="0" fontId="22" fillId="22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175" fontId="23" fillId="0" borderId="5" xfId="0" applyNumberFormat="1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23" borderId="5" xfId="0" applyFont="1" applyFill="1" applyBorder="1" applyAlignment="1">
      <alignment horizontal="center" vertical="center" wrapText="1"/>
    </xf>
    <xf numFmtId="0" fontId="23" fillId="23" borderId="5" xfId="0" applyFont="1" applyFill="1" applyBorder="1" applyAlignment="1">
      <alignment horizontal="left" vertical="center"/>
    </xf>
    <xf numFmtId="175" fontId="23" fillId="23" borderId="5" xfId="0" applyNumberFormat="1" applyFont="1" applyFill="1" applyBorder="1" applyAlignment="1">
      <alignment horizontal="right" vertical="center"/>
    </xf>
    <xf numFmtId="0" fontId="23" fillId="23" borderId="5" xfId="0" applyFont="1" applyFill="1" applyBorder="1" applyAlignment="1">
      <alignment horizontal="right" vertical="center"/>
    </xf>
    <xf numFmtId="0" fontId="0" fillId="24" borderId="5" xfId="0" applyFill="1" applyBorder="1"/>
    <xf numFmtId="175" fontId="24" fillId="24" borderId="5" xfId="0" applyNumberFormat="1" applyFont="1" applyFill="1" applyBorder="1" applyAlignment="1">
      <alignment horizontal="right" vertical="center"/>
    </xf>
    <xf numFmtId="0" fontId="23" fillId="25" borderId="5" xfId="0" applyFont="1" applyFill="1" applyBorder="1" applyAlignment="1">
      <alignment horizontal="center" vertical="center" wrapText="1"/>
    </xf>
    <xf numFmtId="0" fontId="23" fillId="26" borderId="5" xfId="0" applyFont="1" applyFill="1" applyBorder="1" applyAlignment="1">
      <alignment horizontal="center" vertical="center" wrapText="1"/>
    </xf>
    <xf numFmtId="0" fontId="23" fillId="27" borderId="5" xfId="0" applyFont="1" applyFill="1" applyBorder="1" applyAlignment="1">
      <alignment horizontal="center" vertical="center" wrapText="1"/>
    </xf>
    <xf numFmtId="0" fontId="23" fillId="28" borderId="5" xfId="0" applyFont="1" applyFill="1" applyBorder="1" applyAlignment="1">
      <alignment horizontal="center" vertical="center" wrapText="1"/>
    </xf>
    <xf numFmtId="0" fontId="23" fillId="29" borderId="5" xfId="0" applyFont="1" applyFill="1" applyBorder="1" applyAlignment="1">
      <alignment horizontal="center" vertical="center" wrapText="1"/>
    </xf>
    <xf numFmtId="0" fontId="1" fillId="0" borderId="0" xfId="0" pivotButton="1" applyFont="1"/>
    <xf numFmtId="0" fontId="1" fillId="0" borderId="0" xfId="0" applyFont="1" applyAlignment="1">
      <alignment horizontal="left"/>
    </xf>
    <xf numFmtId="175" fontId="1" fillId="0" borderId="0" xfId="0" applyNumberFormat="1" applyFont="1"/>
    <xf numFmtId="174" fontId="5" fillId="0" borderId="4" xfId="1" applyNumberFormat="1" applyBorder="1"/>
    <xf numFmtId="9" fontId="1" fillId="0" borderId="0" xfId="2" applyFont="1"/>
    <xf numFmtId="11" fontId="13" fillId="10" borderId="2" xfId="0" applyNumberFormat="1" applyFont="1" applyFill="1" applyBorder="1" applyAlignment="1">
      <alignment horizontal="right" vertical="center"/>
    </xf>
    <xf numFmtId="41" fontId="14" fillId="3" borderId="2" xfId="0" applyNumberFormat="1" applyFont="1" applyFill="1" applyBorder="1" applyAlignment="1">
      <alignment horizontal="right" vertical="center"/>
    </xf>
    <xf numFmtId="41" fontId="8" fillId="11" borderId="2" xfId="0" applyNumberFormat="1" applyFont="1" applyFill="1" applyBorder="1" applyAlignment="1">
      <alignment horizontal="right" vertical="center"/>
    </xf>
    <xf numFmtId="41" fontId="13" fillId="30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12" borderId="0" xfId="0" applyFont="1" applyFill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167" fontId="9" fillId="3" borderId="2" xfId="0" applyNumberFormat="1" applyFont="1" applyFill="1" applyBorder="1" applyAlignment="1">
      <alignment horizontal="center" vertical="center" wrapText="1"/>
    </xf>
    <xf numFmtId="41" fontId="10" fillId="3" borderId="2" xfId="0" applyNumberFormat="1" applyFont="1" applyFill="1" applyBorder="1" applyAlignment="1">
      <alignment horizontal="right" vertical="center"/>
    </xf>
    <xf numFmtId="3" fontId="10" fillId="3" borderId="2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41" fontId="8" fillId="10" borderId="2" xfId="0" applyNumberFormat="1" applyFont="1" applyFill="1" applyBorder="1" applyAlignment="1">
      <alignment horizontal="right" vertical="center"/>
    </xf>
    <xf numFmtId="175" fontId="0" fillId="0" borderId="0" xfId="0" applyNumberFormat="1"/>
    <xf numFmtId="174" fontId="1" fillId="0" borderId="0" xfId="0" applyNumberFormat="1" applyFont="1"/>
    <xf numFmtId="165" fontId="27" fillId="0" borderId="1" xfId="3" applyNumberFormat="1" applyFont="1" applyBorder="1" applyAlignment="1">
      <alignment horizontal="center" vertical="top" wrapText="1" readingOrder="1"/>
    </xf>
    <xf numFmtId="0" fontId="27" fillId="0" borderId="1" xfId="3" applyFont="1" applyBorder="1" applyAlignment="1">
      <alignment vertical="top" wrapText="1" readingOrder="1"/>
    </xf>
    <xf numFmtId="0" fontId="27" fillId="0" borderId="1" xfId="3" applyFont="1" applyBorder="1" applyAlignment="1">
      <alignment horizontal="right" vertical="top" wrapText="1" readingOrder="1"/>
    </xf>
    <xf numFmtId="164" fontId="27" fillId="0" borderId="1" xfId="3" applyNumberFormat="1" applyFont="1" applyBorder="1" applyAlignment="1">
      <alignment horizontal="right" vertical="top" wrapText="1" readingOrder="1"/>
    </xf>
    <xf numFmtId="0" fontId="27" fillId="0" borderId="1" xfId="4" applyFont="1" applyBorder="1" applyAlignment="1">
      <alignment vertical="top" wrapText="1" readingOrder="1"/>
    </xf>
    <xf numFmtId="0" fontId="27" fillId="0" borderId="1" xfId="5" applyFont="1" applyBorder="1" applyAlignment="1">
      <alignment vertical="top" wrapText="1" readingOrder="1"/>
    </xf>
    <xf numFmtId="0" fontId="27" fillId="0" borderId="1" xfId="6" applyFont="1" applyBorder="1" applyAlignment="1">
      <alignment vertical="top" wrapText="1" readingOrder="1"/>
    </xf>
    <xf numFmtId="166" fontId="27" fillId="0" borderId="1" xfId="6" applyNumberFormat="1" applyFont="1" applyBorder="1" applyAlignment="1">
      <alignment horizontal="center" vertical="top" wrapText="1" readingOrder="1"/>
    </xf>
    <xf numFmtId="0" fontId="23" fillId="3" borderId="5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0" fontId="0" fillId="0" borderId="0" xfId="0"/>
    <xf numFmtId="0" fontId="21" fillId="0" borderId="4" xfId="0" applyFont="1" applyBorder="1" applyAlignment="1">
      <alignment horizontal="center" vertical="center" wrapText="1"/>
    </xf>
    <xf numFmtId="0" fontId="24" fillId="2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</cellXfs>
  <cellStyles count="7">
    <cellStyle name="Comma" xfId="1" builtinId="3"/>
    <cellStyle name="Normal" xfId="0" builtinId="0"/>
    <cellStyle name="Normal 2" xfId="3" xr:uid="{343BD3A8-7035-4951-AA96-7E0334A9D062}"/>
    <cellStyle name="Normal 3" xfId="4" xr:uid="{0613F374-19E1-4666-B9FC-E392B64FA7B9}"/>
    <cellStyle name="Normal 4" xfId="5" xr:uid="{8D5F58F1-4918-410C-9B35-965AF6E24D4A}"/>
    <cellStyle name="Normal 5" xfId="6" xr:uid="{34484A1F-5984-4354-96B1-7578EFF865E6}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DF5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\AppData\Local\Temp\Zalo%20Temp\TempDownloads\VFX%20-%20B&#7842;NG%20TH&#431;&#7902;NG%20CHI%20TI&#7870;T%20T03.2026%20(T&#7841;m%20t&#237;nh).xlsx" TargetMode="External"/><Relationship Id="rId1" Type="http://schemas.openxmlformats.org/officeDocument/2006/relationships/externalLinkPath" Target="file:///C:\Users\OS\AppData\Local\Temp\Zalo%20Temp\TempDownloads\VFX%20-%20B&#7842;NG%20TH&#431;&#7902;NG%20CHI%20TI&#7870;T%20T03.2026%20(T&#7841;m%20t&#237;nh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GROUP BY SHOWROOM"/>
      <sheetName val="CSBH THƯỞNG XE"/>
      <sheetName val="NVKD"/>
      <sheetName val="Trưởng nhóm"/>
      <sheetName val="GDSR"/>
      <sheetName val="GDKD"/>
      <sheetName val="Admin&amp;Kho"/>
      <sheetName val="HH Bảo hiểm FN"/>
      <sheetName val="Công nợ - tạm ứng"/>
      <sheetName val="Trả HH Treo NVKD T10"/>
      <sheetName val="Trả HH Treo GĐSR T10"/>
      <sheetName val="Trả HH Treo GĐKD T10"/>
      <sheetName val="Trả HH Treo NVKD T11"/>
      <sheetName val="Trả HH Treo TNBH T11"/>
      <sheetName val="Trả HH Treo GĐSR T11"/>
      <sheetName val="Trả HH Treo GĐKD T11"/>
      <sheetName val="HOA HỒNG T12"/>
    </sheetNames>
    <sheetDataSet>
      <sheetData sheetId="0"/>
      <sheetData sheetId="1">
        <row r="2">
          <cell r="I2" t="str">
            <v>DÒNG XE</v>
          </cell>
          <cell r="J2" t="str">
            <v>GIÁ NIÊM YẾT (VAT)</v>
          </cell>
          <cell r="K2" t="str">
            <v>MỨC THƯỞNG XE BÁN LẺ</v>
          </cell>
          <cell r="L2" t="str">
            <v>MỨC THƯỞNG XE KH THU CŨ XĂNG SANG ĐIỆN, KH VF8 - VF9 XE CÔNG VỤ/KHQĐ CÔNG AN</v>
          </cell>
          <cell r="M2" t="str">
            <v>THƯỞNG QUÝ</v>
          </cell>
        </row>
        <row r="3">
          <cell r="I3" t="str">
            <v>EC Van</v>
          </cell>
          <cell r="K3">
            <v>7500000</v>
          </cell>
          <cell r="L3">
            <v>3500000</v>
          </cell>
          <cell r="M3">
            <v>300000</v>
          </cell>
          <cell r="N3">
            <v>2800000</v>
          </cell>
          <cell r="Q3">
            <v>5000000</v>
          </cell>
          <cell r="R3">
            <v>1250000</v>
          </cell>
        </row>
        <row r="4">
          <cell r="I4" t="str">
            <v>Minio Green</v>
          </cell>
          <cell r="K4">
            <v>6500000</v>
          </cell>
          <cell r="L4">
            <v>3000000</v>
          </cell>
          <cell r="M4">
            <v>300000</v>
          </cell>
          <cell r="N4">
            <v>2800000</v>
          </cell>
          <cell r="Q4">
            <v>5000000</v>
          </cell>
          <cell r="R4">
            <v>1250000</v>
          </cell>
        </row>
        <row r="5">
          <cell r="I5" t="str">
            <v>Herio Green</v>
          </cell>
          <cell r="K5">
            <v>12000000</v>
          </cell>
          <cell r="L5">
            <v>6000000</v>
          </cell>
          <cell r="M5">
            <v>500000</v>
          </cell>
          <cell r="N5">
            <v>4500000</v>
          </cell>
          <cell r="O5">
            <v>4940636</v>
          </cell>
          <cell r="P5">
            <v>6078510</v>
          </cell>
          <cell r="R5">
            <v>0</v>
          </cell>
        </row>
        <row r="6">
          <cell r="I6" t="str">
            <v>Nerio Green</v>
          </cell>
          <cell r="K6">
            <v>16000000</v>
          </cell>
          <cell r="L6">
            <v>8000000</v>
          </cell>
          <cell r="M6">
            <v>800000</v>
          </cell>
          <cell r="N6">
            <v>5000000</v>
          </cell>
          <cell r="R6">
            <v>0</v>
          </cell>
        </row>
        <row r="7">
          <cell r="I7" t="str">
            <v>Limo Green</v>
          </cell>
          <cell r="K7">
            <v>18000000</v>
          </cell>
          <cell r="L7">
            <v>9000000</v>
          </cell>
          <cell r="M7">
            <v>800000</v>
          </cell>
          <cell r="N7">
            <v>6500000</v>
          </cell>
          <cell r="O7">
            <v>6181636</v>
          </cell>
          <cell r="P7">
            <v>7714818</v>
          </cell>
          <cell r="Q7">
            <v>10000000</v>
          </cell>
          <cell r="R7">
            <v>2500000</v>
          </cell>
        </row>
        <row r="8">
          <cell r="I8" t="str">
            <v>Limo MPV 7</v>
          </cell>
          <cell r="K8">
            <v>19000000</v>
          </cell>
          <cell r="L8">
            <v>10000000</v>
          </cell>
          <cell r="M8">
            <v>800000</v>
          </cell>
          <cell r="N8">
            <v>6500000</v>
          </cell>
          <cell r="O8">
            <v>6787091</v>
          </cell>
          <cell r="P8">
            <v>8419182</v>
          </cell>
          <cell r="Q8">
            <v>10000000</v>
          </cell>
          <cell r="R8">
            <v>2500000</v>
          </cell>
        </row>
        <row r="9">
          <cell r="I9" t="str">
            <v>VF3</v>
          </cell>
          <cell r="K9">
            <v>8000000</v>
          </cell>
          <cell r="L9">
            <v>4000000</v>
          </cell>
          <cell r="M9">
            <v>300000</v>
          </cell>
          <cell r="N9">
            <v>2800000</v>
          </cell>
          <cell r="Q9">
            <v>5000000</v>
          </cell>
          <cell r="R9">
            <v>1250000</v>
          </cell>
        </row>
        <row r="10">
          <cell r="I10" t="str">
            <v>VF3 Plus</v>
          </cell>
          <cell r="K10">
            <v>8500000</v>
          </cell>
          <cell r="L10">
            <v>4300000</v>
          </cell>
          <cell r="M10">
            <v>300000</v>
          </cell>
          <cell r="N10">
            <v>2800000</v>
          </cell>
          <cell r="Q10">
            <v>5000000</v>
          </cell>
          <cell r="R10">
            <v>1250000</v>
          </cell>
        </row>
        <row r="11">
          <cell r="I11" t="str">
            <v>VF3 (Nông thôn)</v>
          </cell>
          <cell r="K11">
            <v>10000000</v>
          </cell>
          <cell r="L11">
            <v>5000000</v>
          </cell>
          <cell r="M11">
            <v>300000</v>
          </cell>
          <cell r="N11">
            <v>2800000</v>
          </cell>
          <cell r="Q11">
            <v>5000000</v>
          </cell>
          <cell r="R11">
            <v>1250000</v>
          </cell>
        </row>
        <row r="12">
          <cell r="I12" t="str">
            <v>VF5</v>
          </cell>
          <cell r="K12">
            <v>15000000</v>
          </cell>
          <cell r="L12">
            <v>7500000</v>
          </cell>
          <cell r="M12">
            <v>500000</v>
          </cell>
          <cell r="N12">
            <v>4800000</v>
          </cell>
          <cell r="O12">
            <v>5478182</v>
          </cell>
          <cell r="P12">
            <v>6713010</v>
          </cell>
          <cell r="Q12">
            <v>7000000</v>
          </cell>
          <cell r="R12">
            <v>1750000</v>
          </cell>
        </row>
        <row r="13">
          <cell r="I13" t="str">
            <v xml:space="preserve">VF6 Eco </v>
          </cell>
          <cell r="K13">
            <v>18000000</v>
          </cell>
          <cell r="L13">
            <v>9000000</v>
          </cell>
          <cell r="M13">
            <v>800000</v>
          </cell>
          <cell r="N13">
            <v>6500000</v>
          </cell>
          <cell r="O13">
            <v>5862727</v>
          </cell>
          <cell r="P13">
            <v>7863727</v>
          </cell>
          <cell r="Q13">
            <v>10000000</v>
          </cell>
          <cell r="R13">
            <v>2500000</v>
          </cell>
        </row>
        <row r="14">
          <cell r="I14" t="str">
            <v>VF6 Plus</v>
          </cell>
          <cell r="K14">
            <v>19000000</v>
          </cell>
          <cell r="L14">
            <v>10000000</v>
          </cell>
          <cell r="M14">
            <v>800000</v>
          </cell>
          <cell r="N14">
            <v>6500000</v>
          </cell>
          <cell r="O14">
            <v>6979500</v>
          </cell>
          <cell r="Q14">
            <v>10000000</v>
          </cell>
          <cell r="R14">
            <v>2500000</v>
          </cell>
        </row>
        <row r="15">
          <cell r="I15" t="str">
            <v>VF7 Eco</v>
          </cell>
          <cell r="K15">
            <v>25000000</v>
          </cell>
          <cell r="L15">
            <v>12500000</v>
          </cell>
          <cell r="M15">
            <v>1000000</v>
          </cell>
          <cell r="N15">
            <v>8500000</v>
          </cell>
          <cell r="Q15">
            <v>15000000</v>
          </cell>
          <cell r="R15">
            <v>3750000</v>
          </cell>
        </row>
        <row r="16">
          <cell r="I16" t="str">
            <v>VF7 Plus</v>
          </cell>
          <cell r="K16">
            <v>27000000</v>
          </cell>
          <cell r="L16">
            <v>13500000</v>
          </cell>
          <cell r="M16">
            <v>1000000</v>
          </cell>
          <cell r="N16">
            <v>8500000</v>
          </cell>
          <cell r="Q16">
            <v>15000000</v>
          </cell>
          <cell r="R16">
            <v>3750000</v>
          </cell>
        </row>
        <row r="17">
          <cell r="I17" t="str">
            <v xml:space="preserve">VF8 Eco </v>
          </cell>
          <cell r="K17">
            <v>35000000</v>
          </cell>
          <cell r="L17">
            <v>18000000</v>
          </cell>
          <cell r="M17">
            <v>1200000</v>
          </cell>
          <cell r="N17">
            <v>9000000</v>
          </cell>
          <cell r="Q17">
            <v>15000000</v>
          </cell>
          <cell r="R17">
            <v>3750000</v>
          </cell>
        </row>
        <row r="18">
          <cell r="I18" t="str">
            <v>VF8 Plus</v>
          </cell>
          <cell r="K18">
            <v>38000000</v>
          </cell>
          <cell r="L18">
            <v>19000000</v>
          </cell>
          <cell r="M18">
            <v>1200000</v>
          </cell>
          <cell r="N18">
            <v>9000000</v>
          </cell>
          <cell r="Q18">
            <v>15000000</v>
          </cell>
          <cell r="R18">
            <v>3750000</v>
          </cell>
        </row>
        <row r="19">
          <cell r="I19" t="str">
            <v>VF9 Eco</v>
          </cell>
          <cell r="K19">
            <v>70000000</v>
          </cell>
          <cell r="L19">
            <v>35000000</v>
          </cell>
          <cell r="M19">
            <v>1500000</v>
          </cell>
          <cell r="N19">
            <v>15000000</v>
          </cell>
          <cell r="Q19">
            <v>20000000</v>
          </cell>
          <cell r="R19">
            <v>5000000</v>
          </cell>
        </row>
        <row r="20">
          <cell r="I20" t="str">
            <v>VF9 Plus</v>
          </cell>
          <cell r="K20">
            <v>75000000</v>
          </cell>
          <cell r="L20">
            <v>38000000</v>
          </cell>
          <cell r="M20">
            <v>1500000</v>
          </cell>
          <cell r="N20">
            <v>15000000</v>
          </cell>
          <cell r="Q20">
            <v>20000000</v>
          </cell>
          <cell r="R20">
            <v>5000000</v>
          </cell>
        </row>
        <row r="21">
          <cell r="I21" t="str">
            <v>Lạc Hồng</v>
          </cell>
          <cell r="K21">
            <v>110000000</v>
          </cell>
          <cell r="L21">
            <v>55000000</v>
          </cell>
          <cell r="M21">
            <v>4500000</v>
          </cell>
          <cell r="R21">
            <v>0</v>
          </cell>
        </row>
        <row r="24">
          <cell r="I24" t="str">
            <v>TT</v>
          </cell>
          <cell r="J24" t="str">
            <v>Dòng xe</v>
          </cell>
          <cell r="K24" t="str">
            <v>Phiên bản</v>
          </cell>
          <cell r="L24" t="str">
            <v>Số chỗ ngồi</v>
          </cell>
          <cell r="M24" t="str">
            <v>GIÁ TRỊ XE</v>
          </cell>
          <cell r="N24" t="str">
            <v>PHÍ BẢO HIỂM 
(BAO GỒM VAT)
(1)</v>
          </cell>
          <cell r="O24" t="str">
            <v>Tổng phí BH VCX Thanh toán về TASCO 
(XE KHÔNG KD)
(3)</v>
          </cell>
          <cell r="P24" t="str">
            <v>PHÍ BẢO HIỂM (BAO GỒM VAT)
(2)</v>
          </cell>
          <cell r="Q24" t="str">
            <v>Tổng phí BH VCX Thanh toán về TASCO 
(XE KINH DOANH)
(4)</v>
          </cell>
          <cell r="R24" t="str">
            <v>PHÍ CHÊNH LỆCH 
BH XE KINH DOANH SR. HỒ CHÍ MINH</v>
          </cell>
        </row>
        <row r="25">
          <cell r="N25" t="str">
            <v>Phí BH VCX
MKT 500K</v>
          </cell>
          <cell r="P25" t="str">
            <v>Phí BH VCX
MKT 1.000K</v>
          </cell>
        </row>
        <row r="26">
          <cell r="I26">
            <v>1</v>
          </cell>
          <cell r="J26" t="str">
            <v>VF5</v>
          </cell>
          <cell r="K26" t="str">
            <v>Plus</v>
          </cell>
          <cell r="L26">
            <v>5</v>
          </cell>
          <cell r="M26">
            <v>497260000</v>
          </cell>
          <cell r="N26">
            <v>6940000</v>
          </cell>
          <cell r="O26">
            <v>5478181.8181818184</v>
          </cell>
          <cell r="P26">
            <v>8727000</v>
          </cell>
          <cell r="Q26">
            <v>6840272.7272727275</v>
          </cell>
          <cell r="R26">
            <v>860272.72727272753</v>
          </cell>
        </row>
        <row r="27">
          <cell r="I27">
            <v>2</v>
          </cell>
          <cell r="J27" t="str">
            <v xml:space="preserve">VF6 Eco </v>
          </cell>
          <cell r="K27" t="str">
            <v>Eco_TC1</v>
          </cell>
          <cell r="L27">
            <v>5</v>
          </cell>
          <cell r="M27">
            <v>647660000</v>
          </cell>
          <cell r="N27">
            <v>7410000</v>
          </cell>
          <cell r="O27">
            <v>5862727.2727272725</v>
          </cell>
          <cell r="P27">
            <v>10039000</v>
          </cell>
          <cell r="Q27">
            <v>7863727.2727272734</v>
          </cell>
          <cell r="R27">
            <v>1543727.2727272734</v>
          </cell>
        </row>
        <row r="28">
          <cell r="I28">
            <v>3</v>
          </cell>
          <cell r="J28" t="str">
            <v>VF6 Plus</v>
          </cell>
          <cell r="K28" t="str">
            <v>Plus_TC1</v>
          </cell>
          <cell r="L28">
            <v>5</v>
          </cell>
          <cell r="M28">
            <v>704060000</v>
          </cell>
          <cell r="N28">
            <v>7922000</v>
          </cell>
          <cell r="O28">
            <v>6231636.3636363633</v>
          </cell>
          <cell r="P28">
            <v>9857000</v>
          </cell>
          <cell r="Q28">
            <v>7714818.1818181816</v>
          </cell>
          <cell r="R28">
            <v>1394818.1818181816</v>
          </cell>
        </row>
        <row r="29">
          <cell r="J29" t="str">
            <v>VF6 Plus</v>
          </cell>
          <cell r="K29" t="str">
            <v>Plus_TC2</v>
          </cell>
          <cell r="L29">
            <v>5</v>
          </cell>
          <cell r="M29">
            <v>700300000</v>
          </cell>
          <cell r="N29">
            <v>7880000</v>
          </cell>
          <cell r="O29">
            <v>6197272.7272727275</v>
          </cell>
          <cell r="P29">
            <v>9805000</v>
          </cell>
          <cell r="Q29">
            <v>7672272.7272727275</v>
          </cell>
          <cell r="R29">
            <v>1352272.7272727275</v>
          </cell>
        </row>
        <row r="30">
          <cell r="I30">
            <v>4</v>
          </cell>
          <cell r="J30" t="str">
            <v>VF6 Plus</v>
          </cell>
          <cell r="K30" t="str">
            <v>Nâng Cấp</v>
          </cell>
          <cell r="L30">
            <v>5</v>
          </cell>
          <cell r="M30">
            <v>713460000</v>
          </cell>
          <cell r="N30">
            <v>8028000</v>
          </cell>
          <cell r="O30">
            <v>6318363.6363636367</v>
          </cell>
          <cell r="P30">
            <v>9989000</v>
          </cell>
          <cell r="Q30">
            <v>7822818.1818181816</v>
          </cell>
          <cell r="R30">
            <v>1502818.1818181816</v>
          </cell>
        </row>
        <row r="31">
          <cell r="J31" t="str">
            <v>Herio Green</v>
          </cell>
          <cell r="K31" t="str">
            <v>TC1</v>
          </cell>
          <cell r="L31">
            <v>5</v>
          </cell>
          <cell r="M31">
            <v>469060000</v>
          </cell>
          <cell r="N31">
            <v>6545000</v>
          </cell>
          <cell r="O31">
            <v>5155000</v>
          </cell>
          <cell r="P31">
            <v>8233000</v>
          </cell>
          <cell r="Q31">
            <v>6436090.9090909092</v>
          </cell>
          <cell r="R31">
            <v>1227090.9090909092</v>
          </cell>
        </row>
        <row r="32">
          <cell r="J32" t="str">
            <v>Herio Green</v>
          </cell>
          <cell r="K32" t="str">
            <v>TC2</v>
          </cell>
          <cell r="L32">
            <v>5</v>
          </cell>
          <cell r="M32">
            <v>450260000</v>
          </cell>
          <cell r="N32">
            <v>6283000</v>
          </cell>
          <cell r="O32">
            <v>4940636.3636363633</v>
          </cell>
          <cell r="P32">
            <v>7903000</v>
          </cell>
          <cell r="Q32">
            <v>6166090.9090909092</v>
          </cell>
          <cell r="R32">
            <v>957090.90909090918</v>
          </cell>
        </row>
        <row r="33">
          <cell r="I33">
            <v>5</v>
          </cell>
          <cell r="J33" t="str">
            <v>Limo Green</v>
          </cell>
          <cell r="K33" t="str">
            <v>Limo Green</v>
          </cell>
          <cell r="L33">
            <v>7</v>
          </cell>
          <cell r="M33">
            <v>704060000</v>
          </cell>
          <cell r="N33">
            <v>7922000</v>
          </cell>
          <cell r="O33">
            <v>6181636.3636363633</v>
          </cell>
          <cell r="P33">
            <v>9857000</v>
          </cell>
          <cell r="Q33">
            <v>7714818.1818181816</v>
          </cell>
          <cell r="R33">
            <v>677818.18181818165</v>
          </cell>
        </row>
        <row r="34">
          <cell r="J34" t="str">
            <v>Limo MPV 7</v>
          </cell>
          <cell r="K34" t="str">
            <v>VF MPV 7</v>
          </cell>
          <cell r="L34">
            <v>7</v>
          </cell>
          <cell r="M34">
            <v>769860000</v>
          </cell>
          <cell r="N34">
            <v>8662000</v>
          </cell>
          <cell r="O34">
            <v>6787090.9090909092</v>
          </cell>
          <cell r="P34">
            <v>10779000</v>
          </cell>
          <cell r="Q34">
            <v>8419181.8181818184</v>
          </cell>
          <cell r="R34">
            <v>1382181.8181818184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" refreshedDate="46120.921198842596" createdVersion="8" refreshedVersion="8" minRefreshableVersion="3" recordCount="241" xr:uid="{1E45CED5-CED1-4C50-9530-0756489DF0A0}">
  <cacheSource type="worksheet">
    <worksheetSource ref="A4:O245" sheet="Báo cáo lợi nhuận từng xe (2)"/>
  </cacheSource>
  <cacheFields count="15">
    <cacheField name="STT" numFmtId="0">
      <sharedItems containsSemiMixedTypes="0" containsString="0" containsNumber="1" containsInteger="1" minValue="1" maxValue="240"/>
    </cacheField>
    <cacheField name="Mã KH" numFmtId="0">
      <sharedItems/>
    </cacheField>
    <cacheField name="Tên khách hàng" numFmtId="0">
      <sharedItems/>
    </cacheField>
    <cacheField name="Loại xe" numFmtId="0">
      <sharedItems/>
    </cacheField>
    <cacheField name="Số khung" numFmtId="0">
      <sharedItems/>
    </cacheField>
    <cacheField name="SR" numFmtId="0">
      <sharedItems count="5">
        <s v="SLKD"/>
        <s v="Q9KD"/>
        <s v="LAKD"/>
        <s v="BLKD"/>
        <s v="QTKD"/>
      </sharedItems>
    </cacheField>
    <cacheField name="Số lượng" numFmtId="175">
      <sharedItems containsSemiMixedTypes="0" containsString="0" containsNumber="1" containsInteger="1" minValue="1" maxValue="1"/>
    </cacheField>
    <cacheField name="Doanh thu" numFmtId="175">
      <sharedItems containsSemiMixedTypes="0" containsString="0" containsNumber="1" containsInteger="1" minValue="217081818" maxValue="911899409"/>
    </cacheField>
    <cacheField name="Điều chỉnh DT" numFmtId="0">
      <sharedItems containsString="0" containsBlank="1" containsNumber="1" containsInteger="1" minValue="1818182" maxValue="9090909"/>
    </cacheField>
    <cacheField name="Giá vốn" numFmtId="0">
      <sharedItems containsSemiMixedTypes="0" containsString="0" containsNumber="1" containsInteger="1" minValue="-1030050000" maxValue="-234763636"/>
    </cacheField>
    <cacheField name="CKNM" numFmtId="175">
      <sharedItems containsSemiMixedTypes="0" containsString="0" containsNumber="1" minValue="-21669129.545454543" maxValue="174563005.22727272"/>
    </cacheField>
    <cacheField name="Lương năng suất" numFmtId="175">
      <sharedItems containsSemiMixedTypes="0" containsString="0" containsNumber="1" minValue="-700000" maxValue="26547500"/>
    </cacheField>
    <cacheField name="Chi phí BH" numFmtId="0">
      <sharedItems containsString="0" containsBlank="1" containsNumber="1" containsInteger="1" minValue="5258300" maxValue="10039000"/>
    </cacheField>
    <cacheField name="Chi phí phụ kiện" numFmtId="0">
      <sharedItems containsString="0" containsBlank="1" containsNumber="1" containsInteger="1" minValue="1250000" maxValue="2443000"/>
    </cacheField>
    <cacheField name="Lợi nhuận còn lại" numFmtId="175">
      <sharedItems containsSemiMixedTypes="0" containsString="0" containsNumber="1" minValue="-74377992.545454547" maxValue="50855363.7272727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1">
  <r>
    <n v="1"/>
    <s v="2C04495"/>
    <s v="PHẠM NGỌC TUẤN"/>
    <s v="VF8 Plus"/>
    <s v="RLLV1AUA4SH744707"/>
    <x v="0"/>
    <n v="1"/>
    <n v="911899409"/>
    <m/>
    <n v="-1030050000"/>
    <n v="174563005.22727272"/>
    <n v="26547500"/>
    <n v="9654545"/>
    <m/>
    <n v="20210369.227272719"/>
  </r>
  <r>
    <n v="2"/>
    <s v="2C04366"/>
    <s v="NGÔ CÔNG KHÁNH"/>
    <s v="VF7 Plus"/>
    <s v="RLLV3FHC2SH865397"/>
    <x v="0"/>
    <n v="1"/>
    <n v="721445455"/>
    <m/>
    <n v="-823904545"/>
    <n v="141346045.45454544"/>
    <n v="18900000"/>
    <m/>
    <m/>
    <n v="19986955.454545438"/>
  </r>
  <r>
    <n v="3"/>
    <s v="2C04282"/>
    <s v="NGÔ THỊ PHƯƠNG"/>
    <s v="VF7 Plus"/>
    <s v="RLLV3FKC9TH728063"/>
    <x v="1"/>
    <n v="1"/>
    <n v="691561182"/>
    <m/>
    <n v="-771813636"/>
    <n v="85642623.181818172"/>
    <n v="18900000"/>
    <m/>
    <m/>
    <n v="-13509830.818181828"/>
  </r>
  <r>
    <n v="4"/>
    <s v="2C04515"/>
    <s v="PHẠM THÙY LINH"/>
    <s v="VF6 PLUs"/>
    <s v="RLLVAG8C0TH705855"/>
    <x v="1"/>
    <n v="1"/>
    <n v="602372955"/>
    <m/>
    <n v="-650181818"/>
    <n v="-21669129.545454543"/>
    <n v="4900000"/>
    <m/>
    <m/>
    <n v="-74377992.545454547"/>
  </r>
  <r>
    <n v="5"/>
    <s v="2C04430"/>
    <s v="NGUYỄN THỊ HỒNG HẠNH"/>
    <s v="VF6 PLUs"/>
    <s v="RLLVAG8C1TH704939"/>
    <x v="1"/>
    <n v="1"/>
    <n v="607227273"/>
    <m/>
    <n v="-650181818"/>
    <n v="64934999.999999993"/>
    <n v="5600000"/>
    <m/>
    <m/>
    <n v="16380454.999999993"/>
  </r>
  <r>
    <n v="6"/>
    <s v="2C04321"/>
    <s v="TRẦN THANH PHÚC"/>
    <s v="VF6 PLUs"/>
    <s v="RLLVAG8C1TH734216"/>
    <x v="0"/>
    <n v="1"/>
    <n v="633453182"/>
    <m/>
    <n v="-650181818"/>
    <n v="43340036.36363636"/>
    <n v="13300000"/>
    <n v="10039000"/>
    <m/>
    <n v="3272400.3636363596"/>
  </r>
  <r>
    <n v="7"/>
    <s v="2C04302"/>
    <s v="ĐỖ NHẬT MINH"/>
    <s v="VF6 PLUs"/>
    <s v="RLLVAG8C3TH709365"/>
    <x v="2"/>
    <n v="1"/>
    <n v="636636364"/>
    <m/>
    <n v="-650181818"/>
    <n v="39010909.090909086"/>
    <n v="13300000"/>
    <n v="10039000"/>
    <m/>
    <n v="2126455.0909090862"/>
  </r>
  <r>
    <n v="8"/>
    <s v="2C04296"/>
    <s v="DƯƠNG QUỐC HÙNG"/>
    <s v="VF6 PLUs"/>
    <s v="RLLVAG8C4TH714767"/>
    <x v="2"/>
    <n v="1"/>
    <n v="633453182"/>
    <m/>
    <n v="-650181818"/>
    <n v="43176400"/>
    <n v="13300000"/>
    <n v="10039000"/>
    <m/>
    <n v="3108764"/>
  </r>
  <r>
    <n v="9"/>
    <s v="2C04472"/>
    <s v="LÊ VĂN ĐẠT"/>
    <s v="VF6 PLUs"/>
    <s v="RLLVAG8C5TH734218"/>
    <x v="3"/>
    <n v="1"/>
    <n v="636636364"/>
    <m/>
    <n v="-650181818"/>
    <n v="56829090.909090906"/>
    <n v="13300000"/>
    <n v="10039000"/>
    <m/>
    <n v="19944636.909090906"/>
  </r>
  <r>
    <n v="10"/>
    <s v="2C04346"/>
    <s v="NGUYỄN THANH HÙNG"/>
    <s v="VF6 PLUs"/>
    <s v="RLLVAG8C6TH708646"/>
    <x v="4"/>
    <n v="1"/>
    <n v="622936364"/>
    <m/>
    <n v="-657163636"/>
    <n v="62006272.727272719"/>
    <n v="13300000"/>
    <n v="9805000"/>
    <m/>
    <n v="4674000.7272727191"/>
  </r>
  <r>
    <n v="11"/>
    <s v="2C04508"/>
    <s v="NGUYỄN VĂN VẬN"/>
    <s v="VF6 PLUs"/>
    <s v="RLLVAG8C6TH717749"/>
    <x v="1"/>
    <n v="1"/>
    <n v="605409091"/>
    <m/>
    <n v="-650181818"/>
    <n v="61444090.909090906"/>
    <n v="4900000"/>
    <m/>
    <m/>
    <n v="11771363.909090906"/>
  </r>
  <r>
    <n v="12"/>
    <s v="2C03080"/>
    <s v="HÀ PHÚ SANG"/>
    <s v="VF6 PLUs"/>
    <s v="RLLVAG8C6TH729433"/>
    <x v="2"/>
    <n v="1"/>
    <n v="596300682"/>
    <m/>
    <n v="-650181818"/>
    <n v="73922613.181818172"/>
    <n v="13300000"/>
    <n v="10039000"/>
    <m/>
    <n v="-3297522.8181818277"/>
  </r>
  <r>
    <n v="13"/>
    <s v="2C04347"/>
    <s v="LƯƠNG THỊ THÙY TRANG"/>
    <s v="VF6 PLUs"/>
    <s v="RLLVAG8C7TH734169"/>
    <x v="4"/>
    <n v="1"/>
    <n v="596318182"/>
    <n v="9090909"/>
    <n v="-650181818"/>
    <n v="61444090.909090906"/>
    <n v="2950000"/>
    <n v="7880000"/>
    <m/>
    <n v="5841363.9090909064"/>
  </r>
  <r>
    <n v="14"/>
    <s v="2C04471"/>
    <s v="ĐẶNG VĂN ĐỘ"/>
    <s v="VF6 PLUs"/>
    <s v="RLLVAG8C8TH730812"/>
    <x v="3"/>
    <n v="1"/>
    <n v="636636364"/>
    <m/>
    <n v="-650181818"/>
    <n v="56829090.909090906"/>
    <n v="13300000"/>
    <n v="10039000"/>
    <m/>
    <n v="19944636.909090906"/>
  </r>
  <r>
    <n v="15"/>
    <s v="2C04325"/>
    <s v="VŨ LƯU THIÊN KIM"/>
    <s v="VF6 PLUs"/>
    <s v="RLLVAG8C9TH729135"/>
    <x v="4"/>
    <n v="1"/>
    <n v="582454545"/>
    <m/>
    <n v="-650181818"/>
    <n v="68269090.909090906"/>
    <n v="13300000"/>
    <m/>
    <m/>
    <n v="-12758182.090909094"/>
  </r>
  <r>
    <n v="16"/>
    <s v="2C04166"/>
    <s v="HUỲNH VĂN VIẾT"/>
    <s v="VF 6 ECO"/>
    <s v="RLLVAGND0TH705108"/>
    <x v="4"/>
    <n v="1"/>
    <n v="577872727"/>
    <m/>
    <n v="-601309091"/>
    <n v="36078545.454545453"/>
    <n v="4200000"/>
    <n v="10039000"/>
    <m/>
    <n v="-1596818.5454545468"/>
  </r>
  <r>
    <n v="17"/>
    <s v="2C04509"/>
    <s v="PHẠM THANH PHÚC"/>
    <s v="VF 6 ECO"/>
    <s v="RLLVAGND0TH723009"/>
    <x v="3"/>
    <n v="1"/>
    <n v="588781818"/>
    <m/>
    <n v="-601309091"/>
    <n v="53896727.272727266"/>
    <n v="12600000"/>
    <n v="10039000"/>
    <m/>
    <n v="18730454.272727266"/>
  </r>
  <r>
    <n v="18"/>
    <s v="2C04440"/>
    <s v="HỒ TÁ PHI"/>
    <s v="VF 6 ECO"/>
    <s v="RLLVAGND0TH729375"/>
    <x v="1"/>
    <n v="1"/>
    <n v="579690909"/>
    <m/>
    <n v="-601309091"/>
    <n v="45169454.545454539"/>
    <n v="5600000"/>
    <m/>
    <m/>
    <n v="17951272.545454539"/>
  </r>
  <r>
    <n v="19"/>
    <s v="2C04520"/>
    <s v="NGUYỄN VĂN LÂM"/>
    <s v="VF 6 ECO"/>
    <s v="RLLVAGND2TH736683"/>
    <x v="0"/>
    <n v="1"/>
    <n v="562718182"/>
    <m/>
    <n v="-601309091"/>
    <n v="74608545.454545453"/>
    <n v="7000000"/>
    <n v="10039000"/>
    <m/>
    <n v="18978636.454545453"/>
  </r>
  <r>
    <n v="20"/>
    <s v="2C04467"/>
    <s v="TRẦN CÔNG DANH"/>
    <s v="VF 6 ECO"/>
    <s v="RLLVAGND8TH738311"/>
    <x v="1"/>
    <n v="1"/>
    <n v="565445455"/>
    <m/>
    <n v="-601309091"/>
    <n v="57508818.18181818"/>
    <n v="9100000"/>
    <m/>
    <m/>
    <n v="12545182.18181818"/>
  </r>
  <r>
    <n v="21"/>
    <s v="2C04390"/>
    <s v="NGÔ THỊ THẢO UYÊN"/>
    <s v="VF 6 ECO"/>
    <s v="RLLVAGND9TH708590"/>
    <x v="1"/>
    <n v="1"/>
    <n v="559081818"/>
    <m/>
    <n v="-601309091"/>
    <n v="57508818.18181818"/>
    <n v="4200000"/>
    <m/>
    <m/>
    <n v="11081545.18181818"/>
  </r>
  <r>
    <n v="22"/>
    <s v="2C04196"/>
    <s v="NGUYỄN HOÀNG KHANG"/>
    <s v="VF 6 ECO"/>
    <s v="RLLVAGNDXTH722935"/>
    <x v="3"/>
    <n v="1"/>
    <n v="588781818"/>
    <m/>
    <n v="-601309091"/>
    <n v="36078545.454545453"/>
    <n v="12600000"/>
    <n v="7068651"/>
    <m/>
    <n v="3882621.4545454532"/>
  </r>
  <r>
    <n v="23"/>
    <s v="2C04189"/>
    <s v="VÕ VĂN BỬU"/>
    <s v="VF6 PLUs"/>
    <s v="RLLVAGPC3TH997051"/>
    <x v="3"/>
    <n v="1"/>
    <n v="636636364"/>
    <m/>
    <n v="-653672727"/>
    <n v="39220363.636363633"/>
    <n v="10668000"/>
    <n v="7672273"/>
    <m/>
    <n v="3843727.636363633"/>
  </r>
  <r>
    <n v="24"/>
    <s v="2C03977"/>
    <s v="NGUYỄN THỊ HOÀI HƯƠNG"/>
    <s v="VF6 PLUs"/>
    <s v="RLLVAGPC5TH997083"/>
    <x v="0"/>
    <n v="1"/>
    <n v="670000000"/>
    <m/>
    <n v="-653672727"/>
    <n v="0"/>
    <n v="4900000"/>
    <n v="8022273"/>
    <m/>
    <n v="3405000"/>
  </r>
  <r>
    <n v="25"/>
    <s v="2C04170"/>
    <s v="PHAN THỴ ÁI TRINH"/>
    <s v="VF6 PLUs"/>
    <s v="RLLVAGPC8TH997109"/>
    <x v="1"/>
    <n v="1"/>
    <n v="630963636"/>
    <m/>
    <n v="-653672727"/>
    <n v="39220363.636363633"/>
    <n v="6300000"/>
    <m/>
    <m/>
    <n v="10211272.636363633"/>
  </r>
  <r>
    <n v="26"/>
    <s v="2C04188"/>
    <s v="LA THỊ NGA"/>
    <s v="LIMO GREEN"/>
    <s v="RLLVFPNT0SH872317"/>
    <x v="3"/>
    <n v="1"/>
    <n v="626418182"/>
    <m/>
    <n v="-660481818"/>
    <n v="59120363.636363633"/>
    <n v="12600000"/>
    <n v="7714818"/>
    <m/>
    <n v="4741909.636363633"/>
  </r>
  <r>
    <n v="27"/>
    <s v="2C04477"/>
    <s v="NGUYỄN XUÂN QUÝ"/>
    <s v="LIMO GREEN"/>
    <s v="RLLVFPNT0SH887691"/>
    <x v="1"/>
    <n v="1"/>
    <n v="619145455"/>
    <m/>
    <n v="-653672727"/>
    <n v="61402181.818181813"/>
    <n v="7000000"/>
    <m/>
    <m/>
    <n v="19874909.818181813"/>
  </r>
  <r>
    <n v="28"/>
    <s v="2C04460"/>
    <s v="NGUYỄN VĂN HÒA"/>
    <s v="LIMO GREEN"/>
    <s v="RLLVFPNT0TH701357"/>
    <x v="1"/>
    <n v="1"/>
    <n v="629145455"/>
    <m/>
    <n v="-653672727"/>
    <n v="48311272.727272727"/>
    <n v="4200000"/>
    <m/>
    <m/>
    <n v="19584000.727272727"/>
  </r>
  <r>
    <n v="29"/>
    <s v="2C04279"/>
    <s v="DƯƠNG NGỌC DƯƠNG"/>
    <s v="LIMO GREEN"/>
    <s v="RLLVFPNT0TH701424"/>
    <x v="1"/>
    <n v="1"/>
    <n v="630963636"/>
    <m/>
    <n v="-653672727"/>
    <n v="39220363.636363633"/>
    <n v="5600000"/>
    <m/>
    <m/>
    <n v="10911272.636363633"/>
  </r>
  <r>
    <n v="30"/>
    <s v="2C04362"/>
    <s v="NGUYỄN THỊ THÙY LIÊN"/>
    <s v="LIMO GREEN"/>
    <s v="RLLVFPNT0TH702427"/>
    <x v="0"/>
    <n v="1"/>
    <n v="674545455"/>
    <m/>
    <n v="-653672727"/>
    <n v="9090909.0909090899"/>
    <n v="7699999.9999999991"/>
    <n v="8322545"/>
    <m/>
    <n v="13941092.09090909"/>
  </r>
  <r>
    <n v="31"/>
    <s v="2C04497"/>
    <s v="LÂM KIM PHƯỢNG"/>
    <s v="LIMO GREEN"/>
    <s v="RLLVFPNT0TH703609"/>
    <x v="0"/>
    <n v="1"/>
    <n v="640054545"/>
    <m/>
    <n v="-653672727"/>
    <n v="48311272.727272727"/>
    <n v="12600000"/>
    <n v="8322545"/>
    <m/>
    <n v="13770545.727272727"/>
  </r>
  <r>
    <n v="32"/>
    <s v="2C04253"/>
    <s v="HÀ ĐIỀN THÀNH"/>
    <s v="LIMO GREEN"/>
    <s v="RLLVFPNT0TH719020"/>
    <x v="1"/>
    <n v="1"/>
    <n v="632781818"/>
    <m/>
    <n v="-653672727"/>
    <n v="39220363.636363633"/>
    <n v="7000000"/>
    <m/>
    <m/>
    <n v="11329454.636363633"/>
  </r>
  <r>
    <n v="33"/>
    <s v="2C04255"/>
    <s v="NGUYỄN THỊ LIÊN"/>
    <s v="LIMO GREEN"/>
    <s v="RLLVFPNT1TH704025"/>
    <x v="4"/>
    <n v="1"/>
    <n v="675454545"/>
    <m/>
    <n v="-653672727"/>
    <n v="0"/>
    <n v="10563363.636363637"/>
    <n v="9073637"/>
    <m/>
    <n v="2144817.3636363633"/>
  </r>
  <r>
    <n v="34"/>
    <s v="2C04482"/>
    <s v="NGUYỄN THỊ MỘNG TUYỀN"/>
    <s v="LIMO GREEN"/>
    <s v="RLLVFPNT1TH719432"/>
    <x v="1"/>
    <n v="1"/>
    <n v="640054545"/>
    <m/>
    <n v="-653672727"/>
    <n v="48311272.727272727"/>
    <n v="12600000"/>
    <n v="9654545"/>
    <m/>
    <n v="12438545.727272727"/>
  </r>
  <r>
    <n v="35"/>
    <s v="2C04270"/>
    <s v="NGUYỄN THÀNH SƠN"/>
    <s v="LIMO GREEN"/>
    <s v="RLLVFPNT1TH719513"/>
    <x v="3"/>
    <n v="1"/>
    <n v="640054545"/>
    <m/>
    <n v="-653672727"/>
    <n v="39220363.636363633"/>
    <n v="12600000"/>
    <n v="9654545"/>
    <m/>
    <n v="3347636.636363633"/>
  </r>
  <r>
    <n v="36"/>
    <s v="2C04353"/>
    <s v="ĐINH CÔNG LINH"/>
    <s v="LIMO GREEN"/>
    <s v="RLLVFPNT1TH737428"/>
    <x v="4"/>
    <n v="1"/>
    <n v="619627273"/>
    <m/>
    <n v="-653672727"/>
    <n v="61725181.818181813"/>
    <n v="9968000"/>
    <n v="9857000"/>
    <m/>
    <n v="7854727.8181818128"/>
  </r>
  <r>
    <n v="37"/>
    <s v="2C04262"/>
    <s v="PHAN XUÂN PHÚ"/>
    <s v="LIMO GREEN"/>
    <s v="RLLVFPNT2SH884632"/>
    <x v="4"/>
    <n v="1"/>
    <n v="626418182"/>
    <m/>
    <n v="-653672727"/>
    <n v="52311272.727272727"/>
    <n v="11922182"/>
    <n v="9857000"/>
    <m/>
    <n v="3277545.7272727266"/>
  </r>
  <r>
    <n v="38"/>
    <s v="2C04463"/>
    <s v="DƯƠNG VĂN BẢO"/>
    <s v="LIMO GREEN"/>
    <s v="RLLVFPNT2SH888471"/>
    <x v="1"/>
    <n v="1"/>
    <n v="626418182"/>
    <m/>
    <n v="-653672727"/>
    <n v="61402181.818181813"/>
    <n v="12600000"/>
    <m/>
    <m/>
    <n v="21547636.818181813"/>
  </r>
  <r>
    <n v="39"/>
    <s v="2C04177"/>
    <s v="HOÀNG ANH TUẤN"/>
    <s v="LIMO GREEN"/>
    <s v="RLLVFPNT2TH719648"/>
    <x v="1"/>
    <n v="1"/>
    <n v="630453727"/>
    <m/>
    <n v="-653672727"/>
    <n v="52277476.36363636"/>
    <n v="12600000"/>
    <m/>
    <m/>
    <n v="16458476.36363636"/>
  </r>
  <r>
    <n v="40"/>
    <s v="2C04488"/>
    <s v="NGUYỄN ĐỨC LONG"/>
    <s v="LIMO GREEN"/>
    <s v="RLLVFPNT2TH738801"/>
    <x v="1"/>
    <n v="1"/>
    <n v="611445455"/>
    <m/>
    <n v="-653672727"/>
    <n v="61725181.818181813"/>
    <n v="6300000"/>
    <m/>
    <m/>
    <n v="13197909.818181813"/>
  </r>
  <r>
    <n v="40"/>
    <s v="2C04488"/>
    <s v="NGUYỄN ĐỨC LONG"/>
    <s v="LIMO GREEN"/>
    <s v="RLLVFPNT7TH702716"/>
    <x v="1"/>
    <n v="1"/>
    <n v="611445455"/>
    <m/>
    <n v="-653672727"/>
    <n v="61725181.818181813"/>
    <n v="6300000"/>
    <m/>
    <m/>
    <n v="13197909.818181813"/>
  </r>
  <r>
    <n v="41"/>
    <s v="2C04519"/>
    <s v="LÊ THỊ NGỌC HOA"/>
    <s v="LIMO GREEN"/>
    <s v="RLLVFPNT3SH870271"/>
    <x v="3"/>
    <n v="1"/>
    <n v="605990909"/>
    <m/>
    <n v="-660481818"/>
    <n v="90579727.272727266"/>
    <n v="12600000"/>
    <n v="9654545"/>
    <m/>
    <n v="13834273.272727266"/>
  </r>
  <r>
    <n v="42"/>
    <s v="2C04239"/>
    <s v="NGUYỄN NGỌC TUỆ"/>
    <s v="LIMO GREEN"/>
    <s v="RLLVFPNT3SH887992"/>
    <x v="3"/>
    <n v="1"/>
    <n v="615509091"/>
    <m/>
    <n v="-653672727"/>
    <n v="52311272.727272727"/>
    <n v="3522182"/>
    <n v="9857000"/>
    <m/>
    <n v="768454.7272727266"/>
  </r>
  <r>
    <n v="43"/>
    <s v="2C04404"/>
    <s v="CÔNG TY TNHH TM DV XNK SUFRUIT"/>
    <s v="LIMO GREEN"/>
    <s v="RLLVFPNT3SH890102"/>
    <x v="1"/>
    <n v="1"/>
    <n v="626418182"/>
    <m/>
    <n v="-653672727"/>
    <n v="61402181.818181813"/>
    <n v="12600000"/>
    <m/>
    <m/>
    <n v="21547636.818181813"/>
  </r>
  <r>
    <n v="44"/>
    <s v="2C04454"/>
    <s v="CAO XUÂN TRÔNG"/>
    <s v="LIMO GREEN"/>
    <s v="RLLVFPNT3TH701448"/>
    <x v="4"/>
    <n v="1"/>
    <n v="629145455"/>
    <m/>
    <n v="-653672727"/>
    <n v="48311272.727272727"/>
    <n v="4200000"/>
    <n v="9857000"/>
    <m/>
    <n v="9727000.7272727266"/>
  </r>
  <r>
    <n v="45"/>
    <s v="2C04344"/>
    <s v="DƯƠNG QUỐC PHONG"/>
    <s v="LIMO GREEN"/>
    <s v="RLLVFPNT3TH702700"/>
    <x v="4"/>
    <n v="1"/>
    <n v="629145455"/>
    <m/>
    <n v="-653672727"/>
    <n v="48311272.727272727"/>
    <n v="4200000"/>
    <n v="9857000"/>
    <m/>
    <n v="9727000.7272727266"/>
  </r>
  <r>
    <n v="46"/>
    <s v="2C04057"/>
    <s v="TRƯƠNG QUỐC HƯNG"/>
    <s v="LIMO GREEN"/>
    <s v="RLLVFPNT3TH707329"/>
    <x v="3"/>
    <n v="1"/>
    <n v="629145455"/>
    <m/>
    <n v="-653672727"/>
    <n v="39220363.636363633"/>
    <n v="4200000"/>
    <n v="6070098"/>
    <m/>
    <n v="4422993.636363633"/>
  </r>
  <r>
    <n v="47"/>
    <s v="2C04294"/>
    <s v="NGUYỄN NGỌC GIANG"/>
    <s v="LIMO GREEN"/>
    <s v="RLLVFPNT3TH708416"/>
    <x v="2"/>
    <n v="1"/>
    <n v="640054545"/>
    <m/>
    <n v="-653672727"/>
    <n v="39220363.636363633"/>
    <n v="11018000"/>
    <n v="9654545"/>
    <n v="2260000"/>
    <n v="2669636.636363633"/>
  </r>
  <r>
    <n v="48"/>
    <s v="2C04272"/>
    <s v="ĐẶNG HỒNG ĐỨC"/>
    <s v="LIMO GREEN"/>
    <s v="RLLVFPNT3TH711736"/>
    <x v="3"/>
    <n v="1"/>
    <n v="640054545"/>
    <m/>
    <n v="-653672727"/>
    <n v="39220363.636363633"/>
    <n v="12600000"/>
    <n v="7714818"/>
    <m/>
    <n v="5287363.636363633"/>
  </r>
  <r>
    <n v="49"/>
    <s v="2C04475"/>
    <s v="NGÔ ĐÌNH TRUNG"/>
    <s v="LIMO GREEN"/>
    <s v="RLLVFPNT4TH700762"/>
    <x v="1"/>
    <n v="1"/>
    <n v="671818182"/>
    <m/>
    <n v="-653672727"/>
    <n v="9090909.0909090899"/>
    <n v="5600000"/>
    <m/>
    <m/>
    <n v="21636364.09090909"/>
  </r>
  <r>
    <n v="50"/>
    <s v="2C04505"/>
    <s v="NGUYỄN THỊ CẨM TIÊN"/>
    <s v="LIMO GREEN"/>
    <s v="RLLVFPNT4TH702947"/>
    <x v="2"/>
    <n v="1"/>
    <n v="619627273"/>
    <m/>
    <n v="-653672727"/>
    <n v="61725181.818181813"/>
    <n v="12600000"/>
    <n v="9654545"/>
    <m/>
    <n v="5425182.8181818128"/>
  </r>
  <r>
    <n v="51"/>
    <s v="2C04257"/>
    <s v="NGUYỄN THỊ NGỌC LAN"/>
    <s v="LIMO GREEN"/>
    <s v="RLLVFPNT4TH703600"/>
    <x v="4"/>
    <n v="1"/>
    <n v="629145455"/>
    <m/>
    <n v="-653672727"/>
    <n v="39220363.636363633"/>
    <n v="3522182"/>
    <n v="9857000"/>
    <m/>
    <n v="1313909.636363633"/>
  </r>
  <r>
    <n v="52"/>
    <s v="2C04241"/>
    <s v="TRƯƠNG SĨ QUÝ"/>
    <s v="LIMO GREEN"/>
    <s v="RLLVFPNT4TH709171"/>
    <x v="3"/>
    <n v="1"/>
    <n v="640054545"/>
    <m/>
    <n v="-653672727"/>
    <n v="39220363.636363633"/>
    <n v="12600000"/>
    <n v="7714818"/>
    <m/>
    <n v="5287363.636363633"/>
  </r>
  <r>
    <n v="53"/>
    <s v="2C04181"/>
    <s v="NGUYỄN VĂN SƠN"/>
    <s v="LIMO GREEN"/>
    <s v="RLLVFPNT4TH714080"/>
    <x v="2"/>
    <n v="1"/>
    <n v="630963636"/>
    <m/>
    <n v="-653672727"/>
    <n v="39220363.636363633"/>
    <n v="5600000"/>
    <m/>
    <m/>
    <n v="10911272.636363633"/>
  </r>
  <r>
    <n v="54"/>
    <s v="2C04405"/>
    <s v="TRƯƠNG THỊ LÊ NA"/>
    <s v="LIMO GREEN"/>
    <s v="RLLVFPNT4TH719585"/>
    <x v="3"/>
    <n v="1"/>
    <n v="640054545"/>
    <m/>
    <n v="-653672727"/>
    <n v="39220363.636363633"/>
    <n v="12600000"/>
    <n v="7714818"/>
    <m/>
    <n v="5287363.636363633"/>
  </r>
  <r>
    <n v="55"/>
    <s v="2C04092"/>
    <s v="NGUYỄN THANH THY"/>
    <s v="LIMO GREEN"/>
    <s v="RLLVFPNT5SH864665"/>
    <x v="2"/>
    <n v="1"/>
    <n v="626418182"/>
    <m/>
    <n v="-660481818"/>
    <n v="59120363.636363633"/>
    <n v="12600000"/>
    <n v="9211400"/>
    <m/>
    <n v="3245327.636363633"/>
  </r>
  <r>
    <n v="56"/>
    <s v="2C04354"/>
    <s v="ĐỖ VĂN TRƯỜNG"/>
    <s v="LIMO GREEN"/>
    <s v="RLLVFPNT5SH885158"/>
    <x v="4"/>
    <n v="1"/>
    <n v="595081818"/>
    <m/>
    <n v="-653672727"/>
    <n v="74952454.545454547"/>
    <n v="4200000"/>
    <n v="9857000"/>
    <n v="2443000"/>
    <n v="-138454.45454545319"/>
  </r>
  <r>
    <n v="57"/>
    <s v="2C04185"/>
    <s v="ĐOÀN HOÀNG SANG"/>
    <s v="LIMO GREEN"/>
    <s v="RLLVFPNT5SH890988"/>
    <x v="2"/>
    <n v="1"/>
    <n v="626418182"/>
    <m/>
    <n v="-653672727"/>
    <n v="52311272.727272727"/>
    <n v="9100000"/>
    <n v="9654545"/>
    <m/>
    <n v="6302182.7272727266"/>
  </r>
  <r>
    <n v="58"/>
    <s v="2C04447"/>
    <s v="PHẠM THỊ HỒNG SƯƠNG"/>
    <s v="LIMO GREEN"/>
    <s v="RLLVFPNT5TH701645"/>
    <x v="1"/>
    <n v="1"/>
    <n v="640054545"/>
    <m/>
    <n v="-653672727"/>
    <n v="48311272.727272727"/>
    <n v="12600000"/>
    <m/>
    <m/>
    <n v="22093090.727272727"/>
  </r>
  <r>
    <n v="59"/>
    <s v="2C04378"/>
    <s v="ĐẶNG THÀNH TUẤN"/>
    <s v="LIMO GREEN"/>
    <s v="RLLVFPNT5TH702620"/>
    <x v="1"/>
    <n v="1"/>
    <n v="632781818"/>
    <m/>
    <n v="-653672727"/>
    <n v="48311272.727272727"/>
    <n v="7000000"/>
    <m/>
    <m/>
    <n v="20420363.727272727"/>
  </r>
  <r>
    <n v="60"/>
    <s v="2C04522"/>
    <s v="TRẦN THỊ LỆ THU"/>
    <s v="LIMO GREEN"/>
    <s v="RLLVFPNT5TH704741"/>
    <x v="0"/>
    <n v="1"/>
    <n v="619627273"/>
    <m/>
    <n v="-653672727"/>
    <n v="52634272.727272727"/>
    <n v="12600000"/>
    <m/>
    <m/>
    <n v="5988818.7272727266"/>
  </r>
  <r>
    <n v="61"/>
    <s v="2C04363"/>
    <s v="ĐỖ VIẾT SỸ"/>
    <s v="LIMO GREEN"/>
    <s v="RLLVFPNT5TH707669"/>
    <x v="0"/>
    <n v="1"/>
    <n v="674545455"/>
    <m/>
    <n v="-653672727"/>
    <n v="9090909.0909090899"/>
    <n v="7699999.9999999991"/>
    <m/>
    <m/>
    <n v="22263637.09090909"/>
  </r>
  <r>
    <n v="62"/>
    <s v="2C04428"/>
    <s v="VÕ MINH TRÍ"/>
    <s v="LIMO GREEN"/>
    <s v="RLLVFPNT5TH712032"/>
    <x v="1"/>
    <n v="1"/>
    <n v="630963636"/>
    <m/>
    <n v="-653672727"/>
    <n v="48311272.727272727"/>
    <n v="5600000"/>
    <m/>
    <m/>
    <n v="20002181.727272727"/>
  </r>
  <r>
    <n v="63"/>
    <s v="2C04182"/>
    <s v="NGUYỄN MINH TÂM"/>
    <s v="LIMO GREEN"/>
    <s v="RLLVFPNT5TH715030"/>
    <x v="2"/>
    <n v="1"/>
    <n v="640054545"/>
    <m/>
    <n v="-653672727"/>
    <n v="39220363.636363633"/>
    <n v="12600000"/>
    <n v="9654545"/>
    <m/>
    <n v="3347636.636363633"/>
  </r>
  <r>
    <n v="64"/>
    <s v="2C04096"/>
    <s v="NGUYỄN THỊ THANH TRÚC"/>
    <s v="LIMO GREEN"/>
    <s v="RLLVFPNT5TH724908"/>
    <x v="1"/>
    <n v="1"/>
    <n v="630963636"/>
    <m/>
    <n v="-653672727"/>
    <n v="39220363.636363633"/>
    <n v="5600000"/>
    <m/>
    <m/>
    <n v="10911272.636363633"/>
  </r>
  <r>
    <n v="65"/>
    <s v="2C04393"/>
    <s v="LÊ ANH TUẤN"/>
    <s v="LIMO GREEN"/>
    <s v="RLLVFPNT6SH887758"/>
    <x v="1"/>
    <n v="1"/>
    <n v="625509091"/>
    <m/>
    <n v="-653672727"/>
    <n v="61402181.818181813"/>
    <n v="11900000"/>
    <m/>
    <m/>
    <n v="21338545.818181813"/>
  </r>
  <r>
    <n v="66"/>
    <s v="2C04487"/>
    <s v="TRẦN MINH KHÁNH"/>
    <s v="LIMO GREEN"/>
    <s v="RLLVFPNT6TH702982"/>
    <x v="1"/>
    <n v="1"/>
    <n v="619627273"/>
    <m/>
    <n v="-653672727"/>
    <n v="61725181.818181813"/>
    <n v="12600000"/>
    <m/>
    <m/>
    <n v="15079727.818181813"/>
  </r>
  <r>
    <n v="67"/>
    <s v="2C04359"/>
    <s v="PHẠM TRÍ TÀI"/>
    <s v="LIMO GREEN"/>
    <s v="RLLVFPNT6TH711732"/>
    <x v="1"/>
    <n v="1"/>
    <n v="630963636"/>
    <m/>
    <n v="-653672727"/>
    <n v="39220363.636363633"/>
    <n v="5600000"/>
    <m/>
    <m/>
    <n v="10911272.636363633"/>
  </r>
  <r>
    <n v="68"/>
    <s v="2C04192"/>
    <s v="HUỲNH THANH HẢI"/>
    <s v="LIMO GREEN"/>
    <s v="RLLVFPNT6TH714999"/>
    <x v="3"/>
    <n v="1"/>
    <n v="629145455"/>
    <m/>
    <n v="-653672727"/>
    <n v="39220363.636363633"/>
    <n v="4200000"/>
    <n v="9654545"/>
    <m/>
    <n v="838546.63636363298"/>
  </r>
  <r>
    <n v="69"/>
    <s v="2C04153"/>
    <s v="MAI VĂN LƯỢNG"/>
    <s v="LIMO GREEN"/>
    <s v="RLLVFPNT6TH718891"/>
    <x v="1"/>
    <n v="1"/>
    <n v="629145455"/>
    <m/>
    <n v="-653672727"/>
    <n v="39220363.636363633"/>
    <n v="4200000"/>
    <m/>
    <m/>
    <n v="10493091.636363633"/>
  </r>
  <r>
    <n v="70"/>
    <s v="2C04165"/>
    <s v="VÕ CÔNG SƠN"/>
    <s v="LIMO GREEN"/>
    <s v="RLLVFPNT6TH719359"/>
    <x v="4"/>
    <n v="1"/>
    <n v="629145455"/>
    <m/>
    <n v="-653672727"/>
    <n v="39220363.636363633"/>
    <n v="2470000"/>
    <n v="9857000"/>
    <m/>
    <n v="2366091.636363633"/>
  </r>
  <r>
    <n v="71"/>
    <s v="2C04483"/>
    <s v="LÊ VĂN THỨC"/>
    <s v="LIMO GREEN"/>
    <s v="RLLVFPNT7TH703560"/>
    <x v="4"/>
    <n v="1"/>
    <n v="640054545"/>
    <m/>
    <n v="-653672727"/>
    <n v="48311272.727272727"/>
    <n v="5965000"/>
    <n v="9857000"/>
    <m/>
    <n v="18871090.727272727"/>
  </r>
  <r>
    <n v="72"/>
    <s v="2C04384"/>
    <s v="NGUYỄN THÀNH LUÂN"/>
    <s v="LIMO GREEN"/>
    <s v="RLLVFPNT7TH705227"/>
    <x v="3"/>
    <n v="1"/>
    <n v="660481818"/>
    <m/>
    <n v="-653672727"/>
    <n v="30914454.545454543"/>
    <n v="12600000"/>
    <n v="9654545"/>
    <m/>
    <n v="15469000.545454547"/>
  </r>
  <r>
    <n v="73"/>
    <s v="2C04209"/>
    <s v="NGUYỄN TRỌNG THẮNG"/>
    <s v="LIMO GREEN"/>
    <s v="RLLVFPNT7TH709102"/>
    <x v="0"/>
    <n v="1"/>
    <n v="631054545"/>
    <m/>
    <n v="-653672727"/>
    <n v="39220363.636363633"/>
    <n v="5670000"/>
    <n v="9654545"/>
    <m/>
    <n v="1277636.636363633"/>
  </r>
  <r>
    <n v="74"/>
    <s v="2C04163"/>
    <s v="HUỲNH TRỌNG ÂN"/>
    <s v="LIMO GREEN"/>
    <s v="RLLVFPNT7TH709164"/>
    <x v="2"/>
    <n v="1"/>
    <n v="640054545"/>
    <m/>
    <n v="-653672727"/>
    <n v="39220363.636363633"/>
    <n v="12600000"/>
    <n v="9654545"/>
    <m/>
    <n v="3347636.636363633"/>
  </r>
  <r>
    <n v="75"/>
    <s v="2C04269"/>
    <s v="NGUYỄN TẤN BỬU"/>
    <s v="LIMO GREEN"/>
    <s v="RLLVFPNT7TH714025"/>
    <x v="3"/>
    <n v="1"/>
    <n v="619627273"/>
    <m/>
    <n v="-653672727"/>
    <n v="52634272.727272727"/>
    <n v="12600000"/>
    <n v="9654545"/>
    <m/>
    <n v="-3665726.2727272734"/>
  </r>
  <r>
    <n v="76"/>
    <s v="2C03117"/>
    <s v="NGUYỄN NGỌC HẢI TRÂN"/>
    <s v="LIMO GREEN"/>
    <s v="RLLVFPNT7TH714929"/>
    <x v="3"/>
    <n v="1"/>
    <n v="672050000"/>
    <m/>
    <n v="-653672727"/>
    <n v="4630181.8181818174"/>
    <n v="8400000"/>
    <n v="8316619"/>
    <m/>
    <n v="6290835.8181818165"/>
  </r>
  <r>
    <n v="77"/>
    <s v="2C04210"/>
    <s v="HUỲNH THỊ HIỀN"/>
    <s v="LIMO GREEN"/>
    <s v="RLLVFPNT7TH719354"/>
    <x v="0"/>
    <n v="1"/>
    <n v="660481818"/>
    <m/>
    <n v="-653672727"/>
    <n v="13005363.636363635"/>
    <n v="12600000"/>
    <n v="8322545"/>
    <m/>
    <n v="-1108090.363636367"/>
  </r>
  <r>
    <n v="78"/>
    <s v="2C04498"/>
    <s v="TRẦN CHÍ HÂN"/>
    <s v="LIMO GREEN"/>
    <s v="RLLVFPNT7TH737529"/>
    <x v="2"/>
    <n v="1"/>
    <n v="619627273"/>
    <m/>
    <n v="-653672727"/>
    <n v="61725181.818181813"/>
    <n v="12600000"/>
    <n v="9654545"/>
    <m/>
    <n v="5425182.8181818128"/>
  </r>
  <r>
    <n v="79"/>
    <s v="2C04493"/>
    <s v="LÊ QUỐC PHÚ"/>
    <s v="LIMO GREEN"/>
    <s v="RLLVFPNT8SH882061"/>
    <x v="1"/>
    <n v="1"/>
    <n v="596900000"/>
    <m/>
    <n v="-653672727"/>
    <n v="74952454.545454547"/>
    <n v="5600000"/>
    <m/>
    <m/>
    <n v="12579727.545454547"/>
  </r>
  <r>
    <n v="80"/>
    <s v="2C04174"/>
    <s v="NGUYỄN ĐÌNH LUẬN"/>
    <s v="LIMO GREEN"/>
    <s v="RLLVFPNT8SH884635"/>
    <x v="1"/>
    <n v="1"/>
    <n v="615104273"/>
    <m/>
    <n v="-653672727"/>
    <n v="56570916.36363636"/>
    <n v="6300000"/>
    <m/>
    <m/>
    <n v="11702462.36363636"/>
  </r>
  <r>
    <n v="81"/>
    <s v="2C04443"/>
    <s v="TRẦN NGỌC HIỆU"/>
    <s v="LIMO GREEN"/>
    <s v="RLLVFPNT8TH701557"/>
    <x v="1"/>
    <n v="1"/>
    <n v="615081818"/>
    <m/>
    <n v="-653672727"/>
    <n v="61725181.818181813"/>
    <n v="9100000"/>
    <m/>
    <m/>
    <n v="14034272.818181813"/>
  </r>
  <r>
    <n v="82"/>
    <s v="2C04268"/>
    <s v="TRẦN THỊ LỆ THU"/>
    <s v="LIMO GREEN"/>
    <s v="RLLVFPNT8TH709111"/>
    <x v="3"/>
    <n v="1"/>
    <n v="640054545"/>
    <m/>
    <n v="-653672727"/>
    <n v="39220363.636363633"/>
    <n v="12600000"/>
    <n v="7714818"/>
    <m/>
    <n v="5287363.636363633"/>
  </r>
  <r>
    <n v="83"/>
    <s v="2C04242"/>
    <s v="PHAN THỊ LAM HỒNG"/>
    <s v="LIMO GREEN"/>
    <s v="RLLVFPNT8TH710257"/>
    <x v="0"/>
    <n v="1"/>
    <n v="619627273"/>
    <m/>
    <n v="-653672727"/>
    <n v="52634272.727272727"/>
    <n v="12600000"/>
    <m/>
    <m/>
    <n v="5988818.7272727266"/>
  </r>
  <r>
    <n v="84"/>
    <s v="2C04180"/>
    <s v="NGUYỄN THÀNH TRUNG"/>
    <s v="LIMO GREEN"/>
    <s v="RLLVFPNT8TH715037"/>
    <x v="2"/>
    <n v="1"/>
    <n v="640054545"/>
    <m/>
    <n v="-653672727"/>
    <n v="39220363.636363633"/>
    <n v="12600000"/>
    <n v="9654545"/>
    <m/>
    <n v="3347636.636363633"/>
  </r>
  <r>
    <n v="85"/>
    <s v="2C03677"/>
    <s v="THẠCH ĐUA"/>
    <s v="LIMO GREEN"/>
    <s v="RLLVFPNT8TH715717"/>
    <x v="2"/>
    <n v="1"/>
    <n v="640054545"/>
    <m/>
    <n v="-653672727"/>
    <n v="39220363.636363633"/>
    <n v="12600000"/>
    <n v="9654545"/>
    <m/>
    <n v="3347636.636363633"/>
  </r>
  <r>
    <n v="86"/>
    <s v="2C04410"/>
    <s v="TRẦN VĂN TÙNG"/>
    <s v="LIMO GREEN"/>
    <s v="RLLVFPNT8TH716026"/>
    <x v="1"/>
    <n v="1"/>
    <n v="632781818"/>
    <m/>
    <n v="-653672727"/>
    <n v="48311272.727272727"/>
    <n v="7000000"/>
    <m/>
    <m/>
    <n v="20420363.727272727"/>
  </r>
  <r>
    <n v="87"/>
    <s v="2C04506"/>
    <s v="PHẠM NGỌC LÝ"/>
    <s v="LIMO GREEN"/>
    <s v="RLLVFPNT8TH737507"/>
    <x v="3"/>
    <n v="1"/>
    <n v="619627273"/>
    <m/>
    <n v="-653672727"/>
    <n v="70543363.636363626"/>
    <n v="12600000"/>
    <n v="9654545"/>
    <m/>
    <n v="14243364.636363626"/>
  </r>
  <r>
    <n v="88"/>
    <s v="2C04470"/>
    <s v="PHẠM NGỌC HOÀNG"/>
    <s v="LIMO GREEN"/>
    <s v="RLLVFPNT8TH738799"/>
    <x v="1"/>
    <n v="1"/>
    <n v="612354545"/>
    <m/>
    <n v="-653672727"/>
    <n v="61725181.818181813"/>
    <n v="7000000"/>
    <m/>
    <m/>
    <n v="13406999.818181813"/>
  </r>
  <r>
    <n v="89"/>
    <s v="2C04333"/>
    <s v="VÕ TRUNG ĐÔNG"/>
    <s v="LIMO GREEN"/>
    <s v="RLLVFPNT9SH884871"/>
    <x v="4"/>
    <n v="1"/>
    <n v="615509091"/>
    <m/>
    <n v="-653672727"/>
    <n v="61402181.818181813"/>
    <n v="4200000"/>
    <n v="9857000"/>
    <m/>
    <n v="9181545.8181818128"/>
  </r>
  <r>
    <n v="90"/>
    <s v="2C04076"/>
    <s v="LÊ VĂN DŨNG"/>
    <s v="LIMO GREEN"/>
    <s v="RLLVFPNT9SH885728"/>
    <x v="3"/>
    <n v="1"/>
    <n v="599172727"/>
    <m/>
    <n v="-653672727"/>
    <n v="65861545.454545446"/>
    <n v="7349999.9999999991"/>
    <n v="5793587"/>
    <m/>
    <n v="-1782041.5454545533"/>
  </r>
  <r>
    <n v="91"/>
    <s v="2C04313"/>
    <s v="TẠ QUANG TRUNG"/>
    <s v="LIMO GREEN"/>
    <s v="RLLVFPNT9SH890041"/>
    <x v="4"/>
    <n v="1"/>
    <n v="605990909"/>
    <m/>
    <n v="-653672727"/>
    <n v="65861545.454545446"/>
    <n v="11922182"/>
    <n v="9857000"/>
    <m/>
    <n v="-3599454.5454545543"/>
  </r>
  <r>
    <n v="92"/>
    <s v="2C04154"/>
    <s v="LA QUANG CHÍNH"/>
    <s v="LIMO GREEN"/>
    <s v="RLLVFPNT9TH701034"/>
    <x v="1"/>
    <n v="1"/>
    <n v="629145455"/>
    <m/>
    <n v="-653672727"/>
    <n v="39220363.636363633"/>
    <n v="4200000"/>
    <m/>
    <m/>
    <n v="10493091.636363633"/>
  </r>
  <r>
    <n v="93"/>
    <s v="2C04161"/>
    <s v="HUỲNH LAM BỬU"/>
    <s v="LIMO GREEN"/>
    <s v="RLLVFPNT9TH701194"/>
    <x v="0"/>
    <n v="1"/>
    <n v="680909091"/>
    <m/>
    <n v="-653672727"/>
    <n v="0"/>
    <n v="9982454.5454545449"/>
    <n v="9654545"/>
    <m/>
    <n v="7599364.4545454532"/>
  </r>
  <r>
    <n v="94"/>
    <s v="2C02748"/>
    <s v="CÔNG TY TNHH GAS SAO MAI"/>
    <s v="LIMO GREEN"/>
    <s v="RLLVFPNT9TH710266"/>
    <x v="0"/>
    <n v="1"/>
    <n v="630963636"/>
    <m/>
    <n v="-653672727"/>
    <n v="48311272.727272727"/>
    <n v="5600000"/>
    <m/>
    <m/>
    <n v="20002181.727272727"/>
  </r>
  <r>
    <n v="95"/>
    <s v="2C04518"/>
    <s v="PHAN KHẮC QUY"/>
    <s v="LIMO GREEN"/>
    <s v="RLLVFPNT9TH736964"/>
    <x v="3"/>
    <n v="1"/>
    <n v="640054545"/>
    <m/>
    <n v="-653672727"/>
    <n v="57038545.454545453"/>
    <n v="12600000"/>
    <n v="9654545"/>
    <m/>
    <n v="21165818.454545453"/>
  </r>
  <r>
    <n v="96"/>
    <s v="2C04458"/>
    <s v="LÊ TUẤN AN"/>
    <s v="LIMO GREEN"/>
    <s v="RLLVFPNTXTH709241"/>
    <x v="1"/>
    <n v="1"/>
    <n v="619627273"/>
    <m/>
    <n v="-653672727"/>
    <n v="61725181.818181813"/>
    <n v="12600000"/>
    <m/>
    <m/>
    <n v="15079727.818181813"/>
  </r>
  <r>
    <n v="97"/>
    <s v="2C04249"/>
    <s v="NGUYỄN THẾ NGỌC"/>
    <s v="LIMO GREEN"/>
    <s v="RLLVFPNTXTH711698"/>
    <x v="1"/>
    <n v="1"/>
    <n v="640054545"/>
    <m/>
    <n v="-653672727"/>
    <n v="39220363.636363633"/>
    <n v="12600000"/>
    <m/>
    <m/>
    <n v="13002181.636363633"/>
  </r>
  <r>
    <n v="98"/>
    <s v="2C04194"/>
    <s v="NGUYỄN NGỌC NHƯ Ý"/>
    <s v="LIMO GREEN"/>
    <s v="RLLVFPNTXTH711782"/>
    <x v="3"/>
    <n v="1"/>
    <n v="680909091"/>
    <m/>
    <n v="-653672727"/>
    <n v="0"/>
    <n v="12600000"/>
    <n v="8229455"/>
    <m/>
    <n v="6406909"/>
  </r>
  <r>
    <n v="99"/>
    <s v="2C04435"/>
    <s v="ĐINH THỊ NGA"/>
    <s v="LIMO GREEN"/>
    <s v="RLLVFPNTXTH719381"/>
    <x v="4"/>
    <n v="1"/>
    <n v="619627273"/>
    <m/>
    <n v="-653672727"/>
    <n v="61725181.818181813"/>
    <n v="12600000"/>
    <n v="9857000"/>
    <m/>
    <n v="5222727.8181818128"/>
  </r>
  <r>
    <n v="100"/>
    <s v="2C04303"/>
    <s v="ĐOÀN THỊ CHI"/>
    <s v="LIMO GREEN"/>
    <s v="RLLVFPNTXTH719428"/>
    <x v="2"/>
    <n v="1"/>
    <n v="619627273"/>
    <m/>
    <n v="-653672727"/>
    <n v="61725181.818181813"/>
    <n v="12600000"/>
    <n v="9654545"/>
    <m/>
    <n v="5425182.8181818128"/>
  </r>
  <r>
    <n v="101"/>
    <s v="2C04352"/>
    <s v="CÔNG TY CỔ PHẦN GOOD FRUIT"/>
    <s v="VF MPV 7"/>
    <s v="RLLVFPTT0TH724995"/>
    <x v="4"/>
    <n v="1"/>
    <n v="663900000"/>
    <m/>
    <n v="-714763636"/>
    <n v="66644272.727272719"/>
    <n v="2800000"/>
    <n v="8862000"/>
    <m/>
    <n v="4118636.7272727191"/>
  </r>
  <r>
    <n v="102"/>
    <s v="2C04077"/>
    <s v="NGUYỄN TẤN TÀI"/>
    <s v="VF MPV 7"/>
    <s v="RLLVFPTT0TH725080"/>
    <x v="3"/>
    <n v="1"/>
    <n v="698054545"/>
    <m/>
    <n v="-714763636"/>
    <n v="56522181.818181813"/>
    <n v="11900000"/>
    <n v="8676818"/>
    <m/>
    <n v="19236272.818181813"/>
  </r>
  <r>
    <n v="103"/>
    <s v="2C04409"/>
    <s v="TRẦN VŨ HOÀNG"/>
    <s v="VF MPV 7"/>
    <s v="RLLVFPTT1TH726044"/>
    <x v="1"/>
    <n v="1"/>
    <n v="677536364"/>
    <m/>
    <n v="-714763636"/>
    <n v="71189727.272727266"/>
    <n v="13300000"/>
    <m/>
    <m/>
    <n v="20662455.272727266"/>
  </r>
  <r>
    <n v="104"/>
    <s v="2C04484"/>
    <s v="ĐẶNG QUỐC TOẢN"/>
    <s v="VF MPV 7"/>
    <s v="RLLVFPTT2TH733147"/>
    <x v="3"/>
    <n v="1"/>
    <n v="699872727"/>
    <m/>
    <n v="-714763636"/>
    <n v="87431272.727272719"/>
    <n v="13300000"/>
    <n v="8385000"/>
    <m/>
    <n v="50855363.727272719"/>
  </r>
  <r>
    <n v="105"/>
    <s v="2C04084"/>
    <s v="NGUYỄN NGÂN PHÚC"/>
    <s v="VF MPV 7"/>
    <s v="RLLVFPTT3TH714641"/>
    <x v="2"/>
    <n v="1"/>
    <n v="699872727"/>
    <m/>
    <n v="-714763636"/>
    <n v="42885818.18181818"/>
    <n v="13300000"/>
    <n v="8385000"/>
    <m/>
    <n v="6309909.1818181798"/>
  </r>
  <r>
    <n v="106"/>
    <s v="2C04324"/>
    <s v="NGUYỄN DUY PHÚC"/>
    <s v="VF MPV 7"/>
    <s v="RLLVFPTT3TH723257"/>
    <x v="0"/>
    <n v="1"/>
    <n v="688963636"/>
    <m/>
    <n v="-714763636"/>
    <n v="56522181.818181813"/>
    <n v="4900000"/>
    <n v="8385000"/>
    <m/>
    <n v="17437181.818181813"/>
  </r>
  <r>
    <n v="107"/>
    <s v="2C04285"/>
    <s v="NGUYỄN QUỲNH HOA"/>
    <s v="VF MPV 7"/>
    <s v="RLLVFPTT4TH725034"/>
    <x v="1"/>
    <n v="1"/>
    <n v="640309091"/>
    <m/>
    <n v="-714763636"/>
    <n v="75050181.818181813"/>
    <n v="13300000"/>
    <m/>
    <m/>
    <n v="-12704363.181818187"/>
  </r>
  <r>
    <n v="108"/>
    <s v="2C04496"/>
    <s v="HUỲNH TRUNG TRỰC"/>
    <s v="VF MPV 7"/>
    <s v="RLLVFPTT4TH730220"/>
    <x v="0"/>
    <n v="1"/>
    <n v="664809091"/>
    <m/>
    <n v="-714763636"/>
    <n v="80280636.36363636"/>
    <n v="3500000"/>
    <m/>
    <m/>
    <n v="26826091.36363636"/>
  </r>
  <r>
    <n v="109"/>
    <s v="2C04334"/>
    <s v="TĂNG THÁI SƠN"/>
    <s v="VF MPV 7"/>
    <s v="RLLVFPTT5TH714575"/>
    <x v="1"/>
    <n v="1"/>
    <n v="671489591"/>
    <m/>
    <n v="-714763636"/>
    <n v="75737442.272727266"/>
    <n v="11200000"/>
    <n v="8385000"/>
    <m/>
    <n v="12878397.272727266"/>
  </r>
  <r>
    <n v="110"/>
    <s v="2C04355"/>
    <s v="LÊ THẾ ANH"/>
    <s v="VF MPV 7"/>
    <s v="RLLVFPTT6TH722023"/>
    <x v="4"/>
    <n v="1"/>
    <n v="722209091"/>
    <m/>
    <n v="-714763636"/>
    <n v="36948090.909090906"/>
    <n v="11287000"/>
    <n v="8862000"/>
    <m/>
    <n v="24244545.909090906"/>
  </r>
  <r>
    <n v="111"/>
    <s v="2C04264"/>
    <s v="CHÂU CHÍ MINH"/>
    <s v="VF MPV 7"/>
    <s v="RLLVFPTT6TH723186"/>
    <x v="1"/>
    <n v="1"/>
    <n v="696373364"/>
    <m/>
    <n v="-714763636"/>
    <n v="61215861.818181813"/>
    <n v="13300000"/>
    <m/>
    <m/>
    <n v="29525589.818181813"/>
  </r>
  <r>
    <n v="112"/>
    <s v="2C04516"/>
    <s v="CÔNG TY TNHH THƯƠNG MẠI DỊCH VỤ VẬN TẢI VÀ DU LỊCH NGÔI SAO VIỆT"/>
    <s v="VF MPV 7"/>
    <s v="RLLVFPTT7TH723293"/>
    <x v="0"/>
    <n v="1"/>
    <n v="663900000"/>
    <m/>
    <n v="-714763636"/>
    <n v="80280636.36363636"/>
    <n v="2800000"/>
    <m/>
    <m/>
    <n v="26617000.36363636"/>
  </r>
  <r>
    <n v="113"/>
    <s v="2C04459"/>
    <s v="ĐỖ QUANG LỢI"/>
    <s v="VF MPV 7"/>
    <s v="RLLVFPTT7TH726193"/>
    <x v="1"/>
    <n v="1"/>
    <n v="667536364"/>
    <m/>
    <n v="-714763636"/>
    <n v="71189727.272727266"/>
    <n v="5600000"/>
    <m/>
    <m/>
    <n v="18362455.272727266"/>
  </r>
  <r>
    <n v="114"/>
    <s v="2C04246"/>
    <s v="NGUYỄN THỊ THANH THẢO"/>
    <s v="VF MPV 7"/>
    <s v="RLLVFPTT8TH717499"/>
    <x v="0"/>
    <n v="1"/>
    <n v="677536364"/>
    <m/>
    <n v="-714763636"/>
    <n v="57553363.636363633"/>
    <n v="13300000"/>
    <n v="8385000"/>
    <m/>
    <n v="-1358908.363636367"/>
  </r>
  <r>
    <n v="115"/>
    <s v="2C04328"/>
    <s v="LÊ THỊ THÚY AN"/>
    <s v="VF MPV 7"/>
    <s v="RLLVFPTT9TH724705"/>
    <x v="4"/>
    <n v="1"/>
    <n v="677536364"/>
    <m/>
    <n v="-714763636"/>
    <n v="57553363.636363633"/>
    <n v="11090000"/>
    <n v="8862000"/>
    <m/>
    <n v="374091.63636363298"/>
  </r>
  <r>
    <n v="116"/>
    <s v="2C04514"/>
    <s v="ĐẶNG QUỐC THUẬN"/>
    <s v="VF MPV 7"/>
    <s v="RLLVFPTT9TH731962"/>
    <x v="1"/>
    <n v="1"/>
    <n v="722209091"/>
    <m/>
    <n v="-714763636"/>
    <n v="27857181.818181816"/>
    <n v="13300000"/>
    <m/>
    <m/>
    <n v="22002636.818181813"/>
  </r>
  <r>
    <n v="117"/>
    <s v="2C04083"/>
    <s v="TRỊNH NHỰT HOÀNG"/>
    <s v="VF MPV 7"/>
    <s v="RLLVFPTTXTH724700"/>
    <x v="2"/>
    <n v="1"/>
    <n v="699872727"/>
    <m/>
    <n v="-714763636"/>
    <n v="69613090.909090906"/>
    <n v="13300000"/>
    <n v="8385000"/>
    <m/>
    <n v="33037181.909090906"/>
  </r>
  <r>
    <n v="118"/>
    <s v="2C04468"/>
    <s v="PHAN THỊ HOA"/>
    <s v="VF MPV 7"/>
    <s v="RLLVFPTTXTH726169"/>
    <x v="0"/>
    <n v="1"/>
    <n v="730909091"/>
    <m/>
    <n v="-714763636"/>
    <n v="22727272.727272727"/>
    <n v="2800000"/>
    <m/>
    <m/>
    <n v="36072727.727272727"/>
  </r>
  <r>
    <n v="119"/>
    <s v="2C03963"/>
    <s v="HỒ TRỌNG TÍN"/>
    <s v="VF MPV 7"/>
    <s v="RLLVFPTTXTH731971"/>
    <x v="2"/>
    <n v="1"/>
    <n v="677536364"/>
    <m/>
    <n v="-714763636"/>
    <n v="71189727.272727266"/>
    <n v="13300000"/>
    <m/>
    <m/>
    <n v="20662455.272727266"/>
  </r>
  <r>
    <n v="120"/>
    <s v="2C04218"/>
    <s v="CÔNG TY CỔ PHẦN THƯƠNG MẠI VÀ DỊCH VỤ TKTG"/>
    <s v="VF5 Plus"/>
    <s v="RLNV5JSE0SH882472"/>
    <x v="1"/>
    <n v="1"/>
    <n v="429327273"/>
    <m/>
    <n v="-466481818"/>
    <n v="45600363.636363633"/>
    <n v="3500000"/>
    <m/>
    <m/>
    <n v="4945818.636363633"/>
  </r>
  <r>
    <n v="121"/>
    <s v="2C04143"/>
    <s v="LÊ THỊ TÂM"/>
    <s v="VF5 Plus"/>
    <s v="RLNV5JSE0TH704272"/>
    <x v="4"/>
    <n v="1"/>
    <n v="442963636"/>
    <m/>
    <n v="-461672727"/>
    <n v="27700363.636363633"/>
    <n v="3500000"/>
    <n v="5686364"/>
    <m/>
    <n v="-195091.36363636702"/>
  </r>
  <r>
    <n v="122"/>
    <s v="2C04287"/>
    <s v="NGUYỄN VĂN LÂM"/>
    <s v="VF5 Plus"/>
    <s v="RLNV5JSE0TH713604"/>
    <x v="2"/>
    <n v="1"/>
    <n v="454345455"/>
    <m/>
    <n v="-468654545"/>
    <n v="28119272.727272727"/>
    <n v="7000000"/>
    <m/>
    <m/>
    <n v="6810182.7272727266"/>
  </r>
  <r>
    <n v="123"/>
    <s v="2C04385"/>
    <s v="HỒ MINH PHÚC"/>
    <s v="VF5 Plus"/>
    <s v="RLNV5JSE1TH706855"/>
    <x v="3"/>
    <n v="1"/>
    <n v="442963636"/>
    <m/>
    <n v="-461672727"/>
    <n v="40173090.909090906"/>
    <n v="3500000"/>
    <n v="7542066"/>
    <m/>
    <n v="10421933.909090906"/>
  </r>
  <r>
    <n v="124"/>
    <s v="2C04211"/>
    <s v="ĐẶNG TẤN TÀI"/>
    <s v="VF5 Plus"/>
    <s v="RLNV5JSE1TH711005"/>
    <x v="0"/>
    <n v="1"/>
    <n v="437627273"/>
    <m/>
    <n v="-461672727"/>
    <n v="37174272.727272727"/>
    <n v="10500000"/>
    <m/>
    <m/>
    <n v="2628818.7272727266"/>
  </r>
  <r>
    <n v="125"/>
    <s v="2C04485"/>
    <s v="TRỊNH HỮU QUÝ"/>
    <s v="VF5 Plus"/>
    <s v="RLNV5JSE1TH721162"/>
    <x v="1"/>
    <n v="1"/>
    <n v="442963636"/>
    <m/>
    <n v="-461672727"/>
    <n v="34064000"/>
    <n v="3500000"/>
    <m/>
    <m/>
    <n v="11854909"/>
  </r>
  <r>
    <n v="126"/>
    <s v="2C04350"/>
    <s v="NGUYỄN THỊ HỒNG NGỌC"/>
    <s v="VF5 Plus"/>
    <s v="RLNV5JSE1TH732212"/>
    <x v="4"/>
    <n v="1"/>
    <n v="442963636"/>
    <m/>
    <n v="-461672727"/>
    <n v="34064000"/>
    <n v="3500000"/>
    <n v="6940000"/>
    <m/>
    <n v="4914909"/>
  </r>
  <r>
    <n v="127"/>
    <s v="2C04412"/>
    <s v="NGUYỄN VŨ QUỲNH TRANG"/>
    <s v="VF5 Plus"/>
    <s v="RLNV5JSE3SH886211"/>
    <x v="1"/>
    <n v="1"/>
    <n v="433937364"/>
    <m/>
    <n v="-473536364"/>
    <n v="48229221.818181813"/>
    <n v="3500000"/>
    <m/>
    <m/>
    <n v="5130221.8181818128"/>
  </r>
  <r>
    <n v="128"/>
    <s v="2C04517"/>
    <s v="TRƯƠNG THỊ CẨM HỒNG"/>
    <s v="VF5 Plus"/>
    <s v="RLNV5JSE3TH702757"/>
    <x v="3"/>
    <n v="1"/>
    <n v="452054545"/>
    <m/>
    <n v="-461672727"/>
    <n v="27700363.636363633"/>
    <n v="10500000"/>
    <n v="7542066"/>
    <m/>
    <n v="40115.636363632977"/>
  </r>
  <r>
    <n v="129"/>
    <s v="2C04310"/>
    <s v="HỒ MỸ TOÀN"/>
    <s v="VF5 Plus"/>
    <s v="RLNV5JSE3TH702855"/>
    <x v="4"/>
    <n v="1"/>
    <n v="452054545"/>
    <m/>
    <n v="-461672727"/>
    <n v="27700363.636363633"/>
    <n v="9337272.7272727266"/>
    <m/>
    <m/>
    <n v="8744908.9090909064"/>
  </r>
  <r>
    <n v="130"/>
    <s v="2C04438"/>
    <s v="LƯU PHƯỚC BẢO"/>
    <s v="VF5 Plus"/>
    <s v="RLNV5JSE3TH706856"/>
    <x v="4"/>
    <n v="1"/>
    <n v="480909091"/>
    <m/>
    <n v="-461672727"/>
    <n v="6363636.3636363633"/>
    <n v="10500000"/>
    <n v="8727000"/>
    <m/>
    <n v="6373000.3636363633"/>
  </r>
  <r>
    <n v="131"/>
    <s v="2C04169"/>
    <s v="NGUYỄN THỊ ÚT NHỎ"/>
    <s v="VF5 Plus"/>
    <s v="RLNV5JSE4SH872902"/>
    <x v="1"/>
    <n v="1"/>
    <n v="429327273"/>
    <m/>
    <n v="-461672727"/>
    <n v="40791272.727272727"/>
    <n v="3500000"/>
    <m/>
    <m/>
    <n v="4945818.7272727266"/>
  </r>
  <r>
    <n v="132"/>
    <s v="2C04330"/>
    <s v="ĐỖ THỊ HIỀN"/>
    <s v="VF5 Plus"/>
    <s v="RLNV5JSE4SH872947"/>
    <x v="4"/>
    <n v="1"/>
    <n v="429327273"/>
    <m/>
    <n v="-461672727"/>
    <n v="40791272.727272727"/>
    <n v="2658400"/>
    <n v="8728000"/>
    <m/>
    <n v="-2940581.2727272734"/>
  </r>
  <r>
    <n v="133"/>
    <s v="2C04281"/>
    <s v="LÊ TUẤN ANH"/>
    <s v="VF5 Plus"/>
    <s v="RLNV5JSE4SH888114"/>
    <x v="1"/>
    <n v="1"/>
    <n v="438418182"/>
    <m/>
    <n v="-461672727"/>
    <n v="40791272.727272727"/>
    <n v="10500000"/>
    <m/>
    <m/>
    <n v="7036727.7272727266"/>
  </r>
  <r>
    <n v="134"/>
    <s v="2C04521"/>
    <s v="LÊ VĂN RIL"/>
    <s v="VF5 Plus"/>
    <s v="RLNV5JSE4TH704498"/>
    <x v="0"/>
    <n v="1"/>
    <n v="446600000"/>
    <m/>
    <n v="-461672727"/>
    <n v="27700363.636363633"/>
    <n v="6300000"/>
    <n v="7047000"/>
    <m/>
    <n v="-719363.36363636702"/>
  </r>
  <r>
    <n v="135"/>
    <s v="2C04091"/>
    <s v="NGUYỄN THỊ KIM NGÂN"/>
    <s v="VF5 Plus"/>
    <s v="RLNV5JSE4TH714125"/>
    <x v="2"/>
    <n v="1"/>
    <n v="452054545"/>
    <m/>
    <n v="-461672727"/>
    <n v="27700363.636363633"/>
    <n v="9625000"/>
    <n v="7542066"/>
    <n v="1250000"/>
    <n v="-334884.36363636702"/>
  </r>
  <r>
    <n v="136"/>
    <s v="2C04474"/>
    <s v="CÔNG TY TNHH MỘT THÀNH VIÊN TM VÀ SX PHÂN BÓN THUẬN MÙA"/>
    <s v="VF5 Plus"/>
    <s v="RLNV5JSE4TH730664"/>
    <x v="1"/>
    <n v="1"/>
    <n v="431263636"/>
    <m/>
    <n v="-461672727"/>
    <n v="43537909.090909086"/>
    <n v="5600000"/>
    <m/>
    <m/>
    <n v="7528818.0909090862"/>
  </r>
  <r>
    <n v="137"/>
    <s v="2C04178"/>
    <s v="TRƯƠNG LÊ HỮU TÀI"/>
    <s v="VF5 Plus"/>
    <s v="RLNV5JSE5SH890776"/>
    <x v="1"/>
    <n v="1"/>
    <n v="429327273"/>
    <m/>
    <n v="-466481818"/>
    <n v="45600363.636363633"/>
    <n v="3500000"/>
    <m/>
    <m/>
    <n v="4945818.636363633"/>
  </r>
  <r>
    <n v="138"/>
    <s v="2C04372"/>
    <s v="VÕ VĂN CƯỜNG"/>
    <s v="VF5 Plus"/>
    <s v="RLNV5JSE5TH705384"/>
    <x v="2"/>
    <n v="1"/>
    <n v="452054545"/>
    <m/>
    <n v="-461672727"/>
    <n v="34064000"/>
    <n v="10500000"/>
    <m/>
    <m/>
    <n v="13945818"/>
  </r>
  <r>
    <n v="139"/>
    <s v="2C03659"/>
    <s v="NGUYỄN THỊ THANH HÀ"/>
    <s v="VF5 Plus"/>
    <s v="RLNV5JSE5TH706406"/>
    <x v="4"/>
    <n v="1"/>
    <n v="452054545"/>
    <m/>
    <n v="-461672727"/>
    <n v="27700363.636363633"/>
    <n v="8485800"/>
    <n v="8727000"/>
    <m/>
    <n v="869381.63636363298"/>
  </r>
  <r>
    <n v="140"/>
    <s v="2C04094"/>
    <s v="LỮ BÍCH NGỌC"/>
    <s v="VF5 Plus"/>
    <s v="RLNV5JSE5TH711024"/>
    <x v="1"/>
    <n v="1"/>
    <n v="442963636"/>
    <m/>
    <n v="-461672727"/>
    <n v="27700363.636363633"/>
    <n v="3500000"/>
    <m/>
    <m/>
    <n v="5491272.636363633"/>
  </r>
  <r>
    <n v="141"/>
    <s v="2C04186"/>
    <s v="HUỲNH LÊ HOÀNG DUY"/>
    <s v="VF5 Plus"/>
    <s v="RLNV5JSE5TH712836"/>
    <x v="3"/>
    <n v="1"/>
    <n v="452054545"/>
    <m/>
    <n v="-461672727"/>
    <n v="27700363.636363633"/>
    <n v="10500000"/>
    <n v="6840273"/>
    <m/>
    <n v="741908.63636363298"/>
  </r>
  <r>
    <n v="142"/>
    <s v="2C04427"/>
    <s v="PHẠM DUY HÒA"/>
    <s v="VF5 Plus"/>
    <s v="RLNV5JSE5TH722055"/>
    <x v="1"/>
    <n v="1"/>
    <n v="428536364"/>
    <m/>
    <n v="-461672727"/>
    <n v="43537909.090909086"/>
    <n v="3500000"/>
    <m/>
    <m/>
    <n v="6901546.0909090862"/>
  </r>
  <r>
    <n v="143"/>
    <s v="2C04465"/>
    <s v="NGUYỄN TRẦN HỮU LỢI"/>
    <s v="VF5 Plus"/>
    <s v="RLNV5JSE5TH722105"/>
    <x v="1"/>
    <n v="1"/>
    <n v="442963636"/>
    <m/>
    <n v="-461672727"/>
    <n v="34064000"/>
    <n v="3500000"/>
    <m/>
    <m/>
    <n v="11854909"/>
  </r>
  <r>
    <n v="144"/>
    <s v="2C04444"/>
    <s v="NGUYỄN QUANG SƠN"/>
    <s v="VF5 Plus"/>
    <s v="RLNV5JSE6SH856829"/>
    <x v="1"/>
    <n v="1"/>
    <n v="414900000"/>
    <m/>
    <n v="-466481818"/>
    <n v="61574272.727272719"/>
    <n v="3500000"/>
    <m/>
    <m/>
    <n v="6492454.7272727191"/>
  </r>
  <r>
    <n v="145"/>
    <s v="2C04237"/>
    <s v="VÕ DUY TRƯỜNG"/>
    <s v="VF5 Plus"/>
    <s v="RLNV5JSE6TH717267"/>
    <x v="3"/>
    <n v="1"/>
    <n v="447509091"/>
    <m/>
    <n v="-461672727"/>
    <n v="27700363.636363633"/>
    <n v="7000000"/>
    <n v="5478182"/>
    <m/>
    <n v="1058545.636363633"/>
  </r>
  <r>
    <n v="146"/>
    <s v="2C04500"/>
    <s v="TRƯƠNG THẾ VINH"/>
    <s v="VF5 Plus"/>
    <s v="RLNV5JSE6TH717320"/>
    <x v="4"/>
    <n v="1"/>
    <n v="426380045"/>
    <m/>
    <n v="-461672727"/>
    <n v="46492064.999999993"/>
    <n v="2140000"/>
    <n v="9654545"/>
    <m/>
    <n v="-595162.00000000745"/>
  </r>
  <r>
    <n v="147"/>
    <s v="2C04348"/>
    <s v="ĐỖ THÀNH CHUNG"/>
    <s v="VF5 Plus"/>
    <s v="RLNV5JSE7SH886194"/>
    <x v="4"/>
    <n v="1"/>
    <n v="429327273"/>
    <m/>
    <n v="-473536364"/>
    <n v="39364727.272727266"/>
    <n v="10500000"/>
    <n v="9654545"/>
    <m/>
    <n v="-24998908.727272734"/>
  </r>
  <r>
    <n v="148"/>
    <s v="2C04286"/>
    <s v="CHÂU THỊ NGỌC HÀ"/>
    <s v="VF5 Plus"/>
    <s v="RLNV5JSE7TH706178"/>
    <x v="1"/>
    <n v="1"/>
    <n v="452054545"/>
    <m/>
    <n v="-461672727"/>
    <n v="27700363.636363633"/>
    <n v="10500000"/>
    <m/>
    <m/>
    <n v="7582181.636363633"/>
  </r>
  <r>
    <n v="149"/>
    <s v="2C04394"/>
    <s v="NGUYỄN NGỌC ĐỨC"/>
    <s v="VF5 Plus"/>
    <s v="RLNV5JSE7TH710604"/>
    <x v="1"/>
    <n v="1"/>
    <n v="442963636"/>
    <m/>
    <n v="-461672727"/>
    <n v="34064000"/>
    <n v="3500000"/>
    <m/>
    <m/>
    <n v="11854909"/>
  </r>
  <r>
    <n v="150"/>
    <s v="2C04473"/>
    <s v="ĐẶNG VŨ HIỆP"/>
    <s v="VF5 Plus"/>
    <s v="RLNV5JSE7TH717276"/>
    <x v="3"/>
    <n v="1"/>
    <n v="433081818"/>
    <m/>
    <n v="-461672727"/>
    <n v="49710636.36363636"/>
    <n v="7000000"/>
    <m/>
    <m/>
    <n v="14119727.36363636"/>
  </r>
  <r>
    <n v="151"/>
    <s v="2C04415"/>
    <s v="LÊ THỊ HỒNG YẾN"/>
    <s v="VF5 Plus"/>
    <s v="RLNV5JSE8TH713561"/>
    <x v="2"/>
    <n v="1"/>
    <n v="452054545"/>
    <m/>
    <n v="-461672727"/>
    <n v="27700363.636363633"/>
    <n v="10500000"/>
    <n v="7542066"/>
    <n v="2120000"/>
    <n v="-2079884.363636367"/>
  </r>
  <r>
    <n v="152"/>
    <s v="2C04190"/>
    <s v="LÊ SỸ LINH"/>
    <s v="VF5 Plus"/>
    <s v="RLNV5JSE9TH705372"/>
    <x v="3"/>
    <n v="1"/>
    <n v="442963636"/>
    <m/>
    <n v="-461672727"/>
    <n v="27700363.636363633"/>
    <n v="3500000"/>
    <n v="7542066"/>
    <m/>
    <n v="-2050793.363636367"/>
  </r>
  <r>
    <n v="153"/>
    <s v="2C04149"/>
    <s v="NGUYỄN THỊ CẨM TIÊN"/>
    <s v="VF5 Plus"/>
    <s v="RLNV5JSE9TH714198"/>
    <x v="2"/>
    <n v="1"/>
    <n v="452054545"/>
    <m/>
    <n v="-461672727"/>
    <n v="27700363.636363633"/>
    <n v="10500000"/>
    <n v="7542066"/>
    <m/>
    <n v="40115.636363632977"/>
  </r>
  <r>
    <n v="154"/>
    <s v="2C04466"/>
    <s v="NGUYỄN THÀNH VĂN"/>
    <s v="VF5 Plus"/>
    <s v="RLNV5JSE9TH724309"/>
    <x v="1"/>
    <n v="1"/>
    <n v="434900000"/>
    <m/>
    <n v="-461672727"/>
    <n v="43537909.090909086"/>
    <n v="8400000"/>
    <m/>
    <m/>
    <n v="8365182.0909090862"/>
  </r>
  <r>
    <n v="155"/>
    <s v="2C04172"/>
    <s v="NGUYỄN TRƯỜNG ĐĂNG"/>
    <s v="VF5 Plus"/>
    <s v="RLNV5JSEXSH878591"/>
    <x v="1"/>
    <n v="1"/>
    <n v="429327273"/>
    <m/>
    <n v="-466481818"/>
    <n v="45600363.636363633"/>
    <n v="3500000"/>
    <m/>
    <m/>
    <n v="4945818.636363633"/>
  </r>
  <r>
    <n v="156"/>
    <s v="2C04101"/>
    <s v="NGUYỄN HẢI ĐĂNG"/>
    <s v="VF5 Plus"/>
    <s v="RLNV5JSEXSH883564"/>
    <x v="0"/>
    <n v="1"/>
    <n v="474545455"/>
    <m/>
    <n v="-473536364"/>
    <n v="17972727.27272727"/>
    <n v="10500000"/>
    <n v="7047000"/>
    <m/>
    <n v="1434818.2727272697"/>
  </r>
  <r>
    <n v="157"/>
    <s v="2C04284"/>
    <s v="PHẠM THÀNH NHÂN"/>
    <s v="VF5 Plus"/>
    <s v="RLNV5JSEXSH885427"/>
    <x v="1"/>
    <n v="1"/>
    <n v="467272727"/>
    <m/>
    <n v="-466481818"/>
    <n v="17900000"/>
    <n v="10500000"/>
    <m/>
    <m/>
    <n v="8190909"/>
  </r>
  <r>
    <n v="158"/>
    <s v="2C04144"/>
    <s v="LÊ THỊ MINH THÔNG"/>
    <s v="VF5 Plus"/>
    <s v="RLNV5JSEXTH704229"/>
    <x v="4"/>
    <n v="1"/>
    <n v="452054545"/>
    <m/>
    <n v="-461672727"/>
    <n v="27700363.636363633"/>
    <n v="10500000"/>
    <n v="5686364"/>
    <m/>
    <n v="1895817.636363633"/>
  </r>
  <r>
    <n v="159"/>
    <s v="2C04398"/>
    <s v="TRƯƠNG VĂN QUANG"/>
    <s v="VF5 Plus"/>
    <s v="RLNV5JSEXTH706823"/>
    <x v="1"/>
    <n v="1"/>
    <n v="433081818"/>
    <m/>
    <n v="-461672727"/>
    <n v="43537909.090909086"/>
    <n v="7000000"/>
    <m/>
    <m/>
    <n v="7947000.0909090862"/>
  </r>
  <r>
    <n v="160"/>
    <s v="2C04081"/>
    <s v="TRẦN TẤN SỈ"/>
    <s v="VF5 Plus"/>
    <s v="RLNV5JSEXTH710077"/>
    <x v="2"/>
    <n v="1"/>
    <n v="452054545"/>
    <m/>
    <n v="-461672727"/>
    <n v="27700363.636363633"/>
    <n v="10500000"/>
    <n v="7542066"/>
    <m/>
    <n v="40115.636363632977"/>
  </r>
  <r>
    <n v="161"/>
    <s v="2C04455"/>
    <s v="NGUYỄN MINH TRIẾT"/>
    <s v="VF3"/>
    <s v="RLNVBL9K0ST709029"/>
    <x v="2"/>
    <n v="1"/>
    <n v="247800000"/>
    <m/>
    <n v="-270718182"/>
    <n v="37727818.181818202"/>
    <n v="934726.6363636367"/>
    <n v="5258300"/>
    <m/>
    <n v="8616609.5454545654"/>
  </r>
  <r>
    <n v="162"/>
    <s v="2C04424"/>
    <s v="NGUYỄN CHÍ THANH"/>
    <s v="VF3 Eco"/>
    <s v="RLNVBL9K0TT700574"/>
    <x v="3"/>
    <n v="1"/>
    <n v="252618182"/>
    <m/>
    <n v="-263563636"/>
    <n v="32328727.272727296"/>
    <n v="2800000"/>
    <m/>
    <m/>
    <n v="18583273.272727296"/>
  </r>
  <r>
    <n v="163"/>
    <s v="2C04238"/>
    <s v="MAI THANH TÙNG"/>
    <s v="VF3 Eco"/>
    <s v="RLNVBL9K0TT700817"/>
    <x v="3"/>
    <n v="1"/>
    <n v="258072727"/>
    <m/>
    <n v="-263563636"/>
    <n v="23556000.000000026"/>
    <n v="2262400"/>
    <m/>
    <n v="2084400"/>
    <n v="13718291.000000026"/>
  </r>
  <r>
    <n v="164"/>
    <s v="2C04392"/>
    <s v="DƯƠNG NGUYÊN KHÁNH"/>
    <s v="VF3"/>
    <s v="RLNVBL9K0TT701403"/>
    <x v="0"/>
    <n v="1"/>
    <n v="254981818"/>
    <m/>
    <n v="-263563636"/>
    <n v="20359272.727272727"/>
    <n v="3220000"/>
    <m/>
    <m/>
    <n v="8557454.7272727266"/>
  </r>
  <r>
    <n v="165"/>
    <s v="2C04085"/>
    <s v="VŨ VIỆT CƯỜNG"/>
    <s v="VF3 Plus"/>
    <s v="RLNVBL9K0TT704642"/>
    <x v="0"/>
    <n v="1"/>
    <n v="263727273"/>
    <m/>
    <n v="-274909091"/>
    <n v="16494545.454545453"/>
    <n v="1750000"/>
    <m/>
    <m/>
    <n v="3562727.4545454532"/>
  </r>
  <r>
    <n v="166"/>
    <s v="2C04478"/>
    <s v="NGUYỄN HẢO ANH"/>
    <s v="VF3 Eco"/>
    <s v="RLNVBL9K0TT707802"/>
    <x v="1"/>
    <n v="1"/>
    <n v="248927273"/>
    <m/>
    <n v="-263563636"/>
    <n v="25767818.18181818"/>
    <n v="4900000"/>
    <m/>
    <m/>
    <n v="6231455.1818181798"/>
  </r>
  <r>
    <n v="167"/>
    <s v="2C04507"/>
    <s v="TRẦN THỊ QUYÊN"/>
    <s v="VF3 Plus"/>
    <s v="RLNVBL9K0TT709842"/>
    <x v="1"/>
    <n v="1"/>
    <n v="252527273"/>
    <m/>
    <n v="-281890909"/>
    <n v="29598545.454545453"/>
    <n v="5950000"/>
    <m/>
    <m/>
    <n v="-5715090.5454545468"/>
  </r>
  <r>
    <n v="168"/>
    <s v="2C04523"/>
    <s v="DIỆP HỮU HOÀNG"/>
    <s v="VF3 Plus"/>
    <s v="RLNVBL9K0TT711302"/>
    <x v="1"/>
    <n v="1"/>
    <n v="256045455"/>
    <m/>
    <n v="-274909091"/>
    <n v="26681363.636363633"/>
    <n v="2450000"/>
    <m/>
    <m/>
    <n v="5367727.636363633"/>
  </r>
  <r>
    <n v="169"/>
    <s v="2C04193"/>
    <s v="NGUYỄN TUẤN MINH"/>
    <s v="VF3"/>
    <s v="RLNVBL9K1ST715888"/>
    <x v="3"/>
    <n v="1"/>
    <n v="255818182"/>
    <m/>
    <n v="-273363636"/>
    <n v="27778181.818181816"/>
    <n v="5600000"/>
    <m/>
    <m/>
    <n v="4632727.8181818165"/>
  </r>
  <r>
    <n v="170"/>
    <s v="2C04256"/>
    <s v="NGUYỄN THỊ BÍCH NGỌC"/>
    <s v="VF3 Plus"/>
    <s v="RLNVBL9K1TT701698"/>
    <x v="1"/>
    <n v="1"/>
    <n v="276018182"/>
    <m/>
    <n v="-281890909"/>
    <n v="16913454.545454543"/>
    <n v="5950000"/>
    <m/>
    <m/>
    <n v="5090727.5454545431"/>
  </r>
  <r>
    <n v="171"/>
    <s v="2C04151"/>
    <s v="LÊ QUỐC DŨNG"/>
    <s v="VF3 Plus"/>
    <s v="RLNVBL9K1TT704388"/>
    <x v="2"/>
    <n v="1"/>
    <n v="263727273"/>
    <n v="1818182"/>
    <n v="-274909091"/>
    <n v="16494545.454545453"/>
    <n v="3150000"/>
    <m/>
    <m/>
    <n v="3980909.4545454532"/>
  </r>
  <r>
    <n v="172"/>
    <s v="2C04128"/>
    <s v="CÔNG TY TNHH ĐẦU TƯ VÀ THƯƠNG MẠI VƯƠNG ANH QUỐC"/>
    <s v="VF3 Plus"/>
    <s v="RLNVBL9K1TT704617"/>
    <x v="1"/>
    <n v="1"/>
    <n v="263727273"/>
    <m/>
    <n v="-274909091"/>
    <n v="16494545.454545453"/>
    <n v="1750000"/>
    <m/>
    <m/>
    <n v="3562727.4545454532"/>
  </r>
  <r>
    <n v="173"/>
    <s v="2C04198"/>
    <s v="NGUYỄN THỊ HỒNG MY"/>
    <s v="VF3 Plus"/>
    <s v="RLNVBL9K1TT705394"/>
    <x v="0"/>
    <n v="1"/>
    <n v="263727273"/>
    <m/>
    <n v="-274909091"/>
    <n v="16494545.454545453"/>
    <n v="1750000"/>
    <m/>
    <m/>
    <n v="3562727.4545454532"/>
  </r>
  <r>
    <n v="174"/>
    <s v="2C04462"/>
    <s v="NGUYỄN THỊ HỒNG NGỌC"/>
    <s v="VF3"/>
    <s v="RLNVBL9K2ST709081"/>
    <x v="1"/>
    <n v="1"/>
    <n v="234881818"/>
    <m/>
    <n v="-270718182"/>
    <n v="47428272.727272727"/>
    <n v="5600000"/>
    <m/>
    <m/>
    <n v="5991908.7272727266"/>
  </r>
  <r>
    <n v="175"/>
    <s v="2C04461"/>
    <s v="NGUYỄN MINH CƯỜNG"/>
    <s v="VF3"/>
    <s v="RLNVBL9K2ST714183"/>
    <x v="2"/>
    <n v="1"/>
    <n v="226000000"/>
    <m/>
    <n v="-273363636"/>
    <n v="47098181.818181813"/>
    <n v="5600000"/>
    <m/>
    <m/>
    <n v="-5865454.1818181872"/>
  </r>
  <r>
    <n v="176"/>
    <s v="2C04429"/>
    <s v="NGUYỄN QUỐC KHÁNH"/>
    <s v="VF3 Eco"/>
    <s v="RLNVBL9K2TT701807"/>
    <x v="1"/>
    <n v="1"/>
    <n v="251558636"/>
    <m/>
    <n v="-270545455"/>
    <n v="28055577.27272727"/>
    <n v="2800000"/>
    <m/>
    <m/>
    <n v="6268758.2727272697"/>
  </r>
  <r>
    <n v="177"/>
    <s v="2C04414"/>
    <s v="CÔNG TY TNHH GREEN FOOD MARKET"/>
    <s v="VF3 Eco"/>
    <s v="RLNVBL9K2TT707834"/>
    <x v="2"/>
    <n v="1"/>
    <n v="258072727"/>
    <m/>
    <n v="-263563636"/>
    <n v="15813818.18181818"/>
    <n v="1470836.3636363638"/>
    <m/>
    <n v="2120000"/>
    <n v="6732072.8181818165"/>
  </r>
  <r>
    <n v="178"/>
    <s v="2C04511"/>
    <s v="ĐINH XUÂN HIẾU"/>
    <s v="VF3 Eco"/>
    <s v="RLNVBL9K2TT708286"/>
    <x v="1"/>
    <n v="1"/>
    <n v="244381818"/>
    <m/>
    <n v="-263563636"/>
    <n v="25767818.18181818"/>
    <n v="1400000"/>
    <m/>
    <m/>
    <n v="5186000.1818181798"/>
  </r>
  <r>
    <n v="179"/>
    <s v="2C04513"/>
    <s v="CÔNG TY TNHH TỔ CHỨC DU LỊCH VÀ SỰ KIỆN LA TOURIST"/>
    <s v="VF3"/>
    <s v="RLNVBL9K3ST715729"/>
    <x v="3"/>
    <n v="1"/>
    <n v="248545455"/>
    <m/>
    <n v="-270545455"/>
    <n v="40850909.090909086"/>
    <n v="5600000"/>
    <m/>
    <m/>
    <n v="13250909.090909086"/>
  </r>
  <r>
    <n v="180"/>
    <s v="2C04089"/>
    <s v="TRẦN THỊ NGỌC NHƯ"/>
    <s v="VF3 Eco"/>
    <s v="RLNVBL9K3TT703856"/>
    <x v="2"/>
    <n v="1"/>
    <n v="258072727"/>
    <m/>
    <n v="-263563636"/>
    <n v="23556000.000000026"/>
    <n v="7000000"/>
    <m/>
    <m/>
    <n v="11065091.000000026"/>
  </r>
  <r>
    <n v="181"/>
    <s v="2C04162"/>
    <s v="VÕ ĐOÀN NHƯ KHÁNH"/>
    <s v="VF3 Plus"/>
    <s v="RLNVBL9K3TT705672"/>
    <x v="2"/>
    <n v="1"/>
    <n v="269181818"/>
    <m/>
    <n v="-274909091"/>
    <n v="16494545.454545453"/>
    <n v="2269190"/>
    <n v="5258300"/>
    <m/>
    <n v="3239782.4545454532"/>
  </r>
  <r>
    <n v="182"/>
    <s v="2C04118"/>
    <s v="HỒ THỊ HUYỀN"/>
    <s v="VF3 Plus"/>
    <s v="RLNVBL9K3TT705753"/>
    <x v="4"/>
    <n v="1"/>
    <n v="254863636"/>
    <m/>
    <n v="-274909091"/>
    <n v="23080909.09090909"/>
    <n v="5950000"/>
    <m/>
    <n v="1868400"/>
    <n v="-4782945.9090909101"/>
  </r>
  <r>
    <n v="183"/>
    <s v="2C04225"/>
    <s v="ĐÀO NGỌC ÁNH MINH"/>
    <s v="VF3 Plus"/>
    <s v="RLNVBL9K3TT705851"/>
    <x v="1"/>
    <n v="1"/>
    <n v="265108636"/>
    <m/>
    <n v="-274909091"/>
    <n v="18324981.818181816"/>
    <n v="3849999.9999999995"/>
    <m/>
    <m/>
    <n v="4674526.8181818165"/>
  </r>
  <r>
    <n v="184"/>
    <s v="2C04184"/>
    <s v="NGUYỄN THỊ PHƯƠNG THẢO"/>
    <s v="VF3 Plus"/>
    <s v="RLNVBL9K3TT706935"/>
    <x v="2"/>
    <n v="1"/>
    <n v="269181818"/>
    <m/>
    <n v="-274909091"/>
    <n v="16494545.454545453"/>
    <n v="1643090.9090909092"/>
    <n v="5258300"/>
    <n v="2120000"/>
    <n v="1745881.5454545431"/>
  </r>
  <r>
    <n v="185"/>
    <s v="2C04476"/>
    <s v="LÊ QUANG THÀNH"/>
    <s v="VF3 Plus"/>
    <s v="RLNVBL9K3TT710256"/>
    <x v="1"/>
    <n v="1"/>
    <n v="286363636"/>
    <m/>
    <n v="-274909091"/>
    <n v="4545454.5454545449"/>
    <n v="5950000"/>
    <m/>
    <m/>
    <n v="10049999.545454545"/>
  </r>
  <r>
    <n v="186"/>
    <s v="2C04479"/>
    <s v="VŨ THỊ HỒNG VÂN"/>
    <s v="VF3"/>
    <s v="RLNVBL9K4ST715075"/>
    <x v="1"/>
    <n v="1"/>
    <n v="236185909"/>
    <m/>
    <n v="-270545455"/>
    <n v="43816213.636363633"/>
    <n v="3500000"/>
    <m/>
    <m/>
    <n v="5956667.636363633"/>
  </r>
  <r>
    <n v="187"/>
    <s v="2C04375"/>
    <s v="LÊ PHÚC THỊNH"/>
    <s v="VF3"/>
    <s v="RLNVBL9K4ST717411"/>
    <x v="2"/>
    <n v="1"/>
    <n v="255818182"/>
    <m/>
    <n v="-270545455"/>
    <n v="37180000.000000022"/>
    <n v="7000000"/>
    <m/>
    <n v="2120000"/>
    <n v="13332727.000000022"/>
  </r>
  <r>
    <n v="188"/>
    <s v="2C04191"/>
    <s v="VÕ THỊ THIÊN TRANG"/>
    <s v="VF3 Eco"/>
    <s v="RLNVBL9K4TT701128"/>
    <x v="3"/>
    <n v="1"/>
    <n v="258072727"/>
    <m/>
    <n v="-263563636"/>
    <n v="23556000.000000026"/>
    <n v="7000000"/>
    <m/>
    <m/>
    <n v="11065091.000000026"/>
  </r>
  <r>
    <n v="189"/>
    <s v="2C04216"/>
    <s v="TRỊNH HUYỀN TRÂN"/>
    <s v="VF3 Plus"/>
    <s v="RLNVBL9K4TT704059"/>
    <x v="1"/>
    <n v="1"/>
    <n v="266490000"/>
    <m/>
    <n v="-274909091"/>
    <n v="20155418.18181818"/>
    <n v="5950000"/>
    <m/>
    <m/>
    <n v="5786327.1818181798"/>
  </r>
  <r>
    <n v="190"/>
    <s v="2C04453"/>
    <s v="TRẦN PHAN PHÚ VINH"/>
    <s v="VF3 Eco"/>
    <s v="RLNVBL9K4TT708466"/>
    <x v="4"/>
    <n v="1"/>
    <n v="249836364"/>
    <m/>
    <n v="-263563636"/>
    <n v="25767818.18181818"/>
    <n v="5600000"/>
    <m/>
    <n v="1730000"/>
    <n v="4710546.1818181798"/>
  </r>
  <r>
    <n v="191"/>
    <s v="2C04449"/>
    <s v="TẠ QUANG HÀ"/>
    <s v="VF3"/>
    <s v="RLNVBL9K5ST714081"/>
    <x v="1"/>
    <n v="1"/>
    <n v="248545455"/>
    <m/>
    <n v="-273363636"/>
    <n v="39305454.545454539"/>
    <n v="5600000"/>
    <m/>
    <m/>
    <n v="8887273.5454545394"/>
  </r>
  <r>
    <n v="192"/>
    <s v="2C04317"/>
    <s v="NGUYỄN NGỌC NHƯ HƯƠNG"/>
    <s v="VF3 Eco"/>
    <s v="RLNVBL9K5TT701445"/>
    <x v="1"/>
    <n v="1"/>
    <n v="245859909"/>
    <m/>
    <n v="-263563636"/>
    <n v="22933742.727272727"/>
    <n v="3849999.9999999995"/>
    <m/>
    <m/>
    <n v="1380015.7272727271"/>
  </r>
  <r>
    <n v="193"/>
    <s v="2C04152"/>
    <s v="BÙI THỊ NGỌC HÂN"/>
    <s v="VF3 Plus"/>
    <s v="RLNVBL9K5TT702787"/>
    <x v="3"/>
    <n v="1"/>
    <n v="269181818"/>
    <m/>
    <n v="-274909091"/>
    <n v="24569999.999999996"/>
    <n v="7000000"/>
    <m/>
    <n v="2084400"/>
    <n v="9758326.9999999963"/>
  </r>
  <r>
    <n v="194"/>
    <s v="2C04243"/>
    <s v="VŨ THANH NGA"/>
    <s v="VF3 Plus"/>
    <s v="RLNVBL9K5TT705754"/>
    <x v="4"/>
    <n v="1"/>
    <n v="263727273"/>
    <m/>
    <n v="-274909091"/>
    <n v="16494545.454545453"/>
    <n v="1750000"/>
    <m/>
    <n v="1868400"/>
    <n v="1694327.4545454532"/>
  </r>
  <r>
    <n v="195"/>
    <s v="2C04226"/>
    <s v="CHI NHÁNH CÔNG TY TNHH THIẾT KẾ XÂY DỰNG ĐẶNG LÊ"/>
    <s v="VF3 Plus"/>
    <s v="RLNVBL9K5TT705849"/>
    <x v="3"/>
    <n v="1"/>
    <n v="269181818"/>
    <m/>
    <n v="-274909091"/>
    <n v="16494545.454545453"/>
    <n v="5950000"/>
    <m/>
    <m/>
    <n v="4817272.4545454532"/>
  </r>
  <r>
    <n v="196"/>
    <s v="2C04388"/>
    <s v="PHẠM THỊ KIM NGÂN"/>
    <s v="VF3 Plus"/>
    <s v="RLNVBL9K5TT709691"/>
    <x v="3"/>
    <n v="1"/>
    <n v="269181818"/>
    <m/>
    <n v="-274909091"/>
    <n v="25403636.363636363"/>
    <n v="5950000"/>
    <m/>
    <m/>
    <n v="13726363.363636363"/>
  </r>
  <r>
    <n v="197"/>
    <s v="2C04494"/>
    <s v="CAO THÀNH TIẾN"/>
    <s v="VF3"/>
    <s v="RLNVBL9K6ST716776"/>
    <x v="2"/>
    <n v="1"/>
    <n v="240090909"/>
    <m/>
    <n v="-273363636"/>
    <n v="45020909.090909086"/>
    <n v="2100000"/>
    <m/>
    <m/>
    <n v="9648182.0909090862"/>
  </r>
  <r>
    <n v="198"/>
    <s v="2C04213"/>
    <s v="NGUYỄN THỊ TÀI VÂN"/>
    <s v="VF3 Plus"/>
    <s v="RLNVBL9K6TT705228"/>
    <x v="0"/>
    <n v="1"/>
    <n v="270563636"/>
    <m/>
    <n v="-281890909"/>
    <n v="16913454.545454543"/>
    <n v="1750000"/>
    <m/>
    <m/>
    <n v="3836181.5454545431"/>
  </r>
  <r>
    <n v="199"/>
    <s v="2C04183"/>
    <s v="HUỲNH THỊ THÚY HẰNG"/>
    <s v="VF3 Plus"/>
    <s v="RLNVBL9K6TT707318"/>
    <x v="2"/>
    <n v="1"/>
    <n v="246272727"/>
    <m/>
    <n v="-274909091"/>
    <n v="36253636.36363636"/>
    <n v="7000000"/>
    <m/>
    <n v="1286000"/>
    <n v="-668727.63636364043"/>
  </r>
  <r>
    <n v="200"/>
    <s v="2C01785"/>
    <s v="TRẦN THỊ KIM TUYỀN"/>
    <s v="VF3 Plus"/>
    <s v="RLNVBL9K6TT708484"/>
    <x v="2"/>
    <n v="1"/>
    <n v="269181818"/>
    <m/>
    <n v="-274909091"/>
    <n v="24569999.999999996"/>
    <n v="2262400"/>
    <n v="5258300"/>
    <n v="2120000"/>
    <n v="9202026.9999999963"/>
  </r>
  <r>
    <n v="201"/>
    <s v="2C04486"/>
    <s v="ĐIỀN HIỀN BỬU"/>
    <s v="VF3"/>
    <s v="RLNVBL9K7ST716429"/>
    <x v="1"/>
    <n v="1"/>
    <n v="240090909"/>
    <m/>
    <n v="-270545455"/>
    <n v="26329999.999999996"/>
    <n v="1400000"/>
    <m/>
    <m/>
    <n v="-5524546.0000000037"/>
  </r>
  <r>
    <n v="202"/>
    <s v="2C04503"/>
    <s v="VĂN BÁ ĐÔ"/>
    <s v="VF3 Eco"/>
    <s v="RLNVBL9K7TT701477"/>
    <x v="4"/>
    <n v="1"/>
    <n v="258072727"/>
    <m/>
    <n v="-263563636"/>
    <n v="20359272.727272727"/>
    <n v="5600000"/>
    <m/>
    <n v="1730000"/>
    <n v="7538363.7272727266"/>
  </r>
  <r>
    <n v="203"/>
    <s v="2C04400"/>
    <s v="NGUYỄN TRỌNG THỨC"/>
    <s v="VF3 Plus"/>
    <s v="RLNVBL9K7TT707201"/>
    <x v="1"/>
    <n v="1"/>
    <n v="266017727"/>
    <m/>
    <n v="-274909091"/>
    <n v="22848618.18181818"/>
    <n v="4550000"/>
    <m/>
    <m/>
    <n v="9407254.1818181798"/>
  </r>
  <r>
    <n v="204"/>
    <s v="2C04395"/>
    <s v="VÕ THỊ HẢI NINH"/>
    <s v="VF3 Plus"/>
    <s v="RLNVBL9K7TT707652"/>
    <x v="3"/>
    <n v="1"/>
    <n v="261336364"/>
    <m/>
    <n v="-281890909"/>
    <n v="31007999.999999996"/>
    <n v="5950000"/>
    <m/>
    <m/>
    <n v="4503454.9999999963"/>
  </r>
  <r>
    <n v="205"/>
    <s v="2C04265"/>
    <s v="TRẦN THỊ THANH TUYỀN"/>
    <s v="VF3 Plus"/>
    <s v="RLNVBL9K7TT708915"/>
    <x v="0"/>
    <n v="1"/>
    <n v="263727273"/>
    <m/>
    <n v="-274909091"/>
    <n v="16494545.454545453"/>
    <n v="1750000"/>
    <m/>
    <m/>
    <n v="3562727.4545454532"/>
  </r>
  <r>
    <n v="206"/>
    <s v="2C04417"/>
    <s v="CÔNG TY TNHH SX TM TÂN KIM PHỤNG"/>
    <s v="VF3 Eco"/>
    <s v="RLNVBL9K7TT709420"/>
    <x v="2"/>
    <n v="1"/>
    <n v="258072727"/>
    <m/>
    <n v="-263563636"/>
    <n v="28101454.545454569"/>
    <n v="7000000"/>
    <m/>
    <m/>
    <n v="15610545.545454569"/>
  </r>
  <r>
    <n v="207"/>
    <s v="2C04446"/>
    <s v="NGUYỄN THỊ NGỌC QUỲNH"/>
    <s v="VF3 Plus"/>
    <s v="RLNVBL9K7TT710244"/>
    <x v="1"/>
    <n v="1"/>
    <n v="260590909"/>
    <m/>
    <n v="-274909091"/>
    <n v="26681363.636363633"/>
    <n v="5950000"/>
    <m/>
    <m/>
    <n v="6413181.636363633"/>
  </r>
  <r>
    <n v="208"/>
    <s v="2C03634"/>
    <s v="NGUYỄN VÕ ĐỨC TÍN"/>
    <s v="VF3 Eco"/>
    <s v="RLNVBL9K8TT701150"/>
    <x v="4"/>
    <n v="1"/>
    <n v="252618182"/>
    <m/>
    <n v="-263563636"/>
    <n v="23556000.000000026"/>
    <n v="2800000"/>
    <m/>
    <n v="1868400"/>
    <n v="7942146.0000000261"/>
  </r>
  <r>
    <n v="209"/>
    <s v="2C04156"/>
    <s v="NGUYỄN HOÀI PHƯƠNG"/>
    <s v="VF3 Plus"/>
    <s v="RLNVBL9K8TT702413"/>
    <x v="0"/>
    <n v="1"/>
    <n v="270563636"/>
    <m/>
    <n v="-281890909"/>
    <n v="16913454.545454543"/>
    <n v="1750000"/>
    <m/>
    <m/>
    <n v="3836181.5454545431"/>
  </r>
  <r>
    <n v="210"/>
    <s v="2C04160"/>
    <s v="TRẦN NGỌC THUẬN"/>
    <s v="VF3 Plus"/>
    <s v="RLNVBL9K8TT705151"/>
    <x v="3"/>
    <n v="1"/>
    <n v="261336364"/>
    <m/>
    <n v="-281890909"/>
    <n v="31507181.818181843"/>
    <n v="7000000"/>
    <m/>
    <n v="2084400"/>
    <n v="1868236.8181818426"/>
  </r>
  <r>
    <n v="211"/>
    <s v="2C04176"/>
    <s v="HOÀNG THỊ NGỌC PHƯƠNG"/>
    <s v="VF3 Plus"/>
    <s v="RLNVBL9K8TT706025"/>
    <x v="2"/>
    <n v="1"/>
    <n v="280909091"/>
    <m/>
    <n v="-274909091"/>
    <n v="0"/>
    <n v="1750000"/>
    <m/>
    <m/>
    <n v="4250000"/>
  </r>
  <r>
    <n v="212"/>
    <s v="2C04320"/>
    <s v="ĐỖ DANH MINH SƠN"/>
    <s v="VF3 Plus"/>
    <s v="RLNVBL9K8TT707787"/>
    <x v="0"/>
    <n v="1"/>
    <n v="270563636"/>
    <m/>
    <n v="-281890909"/>
    <n v="16913454.545454543"/>
    <n v="1750000"/>
    <m/>
    <m/>
    <n v="3836181.5454545431"/>
  </r>
  <r>
    <n v="213"/>
    <s v="2C04377"/>
    <s v="NGUYỄN TRƯỜNG SINH"/>
    <s v="VF3 Eco"/>
    <s v="RLNVBL9K8TT708115"/>
    <x v="2"/>
    <n v="1"/>
    <n v="249836364"/>
    <m/>
    <n v="-263563636"/>
    <n v="21222363.636363633"/>
    <n v="5600000"/>
    <m/>
    <n v="2120000"/>
    <n v="-224908.36363636702"/>
  </r>
  <r>
    <n v="214"/>
    <s v="2C04360"/>
    <s v="NGUYỄN THỊ NGỌC THẢO"/>
    <s v="VF3 Plus"/>
    <s v="RLNVBL9K8TT708423"/>
    <x v="0"/>
    <n v="1"/>
    <n v="257863636"/>
    <m/>
    <n v="-274909091"/>
    <n v="26681363.636363633"/>
    <n v="3849999.9999999995"/>
    <m/>
    <m/>
    <n v="5785908.636363633"/>
  </r>
  <r>
    <n v="215"/>
    <s v="2C04318"/>
    <s v="NGUYỄN NGỌC NHƯ HÂN"/>
    <s v="VF3 Eco"/>
    <s v="RLNVBL9K9TT700945"/>
    <x v="1"/>
    <n v="1"/>
    <n v="247109091"/>
    <m/>
    <n v="-263563636"/>
    <n v="21222363.636363633"/>
    <n v="3500000"/>
    <m/>
    <m/>
    <n v="1267818.636363633"/>
  </r>
  <r>
    <n v="216"/>
    <s v="2C04250"/>
    <s v="ĐỖ THỊ MỸ HAY"/>
    <s v="VF3 Plus"/>
    <s v="RLNVBL9K9TT704994"/>
    <x v="1"/>
    <n v="1"/>
    <n v="267835909"/>
    <m/>
    <n v="-274909091"/>
    <n v="18324981.818181816"/>
    <n v="5950000"/>
    <m/>
    <m/>
    <n v="5301799.8181818165"/>
  </r>
  <r>
    <n v="217"/>
    <s v="2C04275"/>
    <s v="NGUYỄN THỊ THÙY LINH"/>
    <s v="VF3 Plus"/>
    <s v="RLNVBL9K9TT705367"/>
    <x v="1"/>
    <n v="1"/>
    <n v="266454545"/>
    <m/>
    <n v="-274909091"/>
    <n v="16494545.454545453"/>
    <n v="3849999.9999999995"/>
    <m/>
    <m/>
    <n v="4189999.4545454537"/>
  </r>
  <r>
    <n v="218"/>
    <s v="2C04197"/>
    <s v="LỮ LÝ HẬU"/>
    <s v="VF3 Plus"/>
    <s v="RLNVBL9K9TT708592"/>
    <x v="3"/>
    <n v="1"/>
    <n v="269181818"/>
    <m/>
    <n v="-274909091"/>
    <n v="24569999.999999996"/>
    <n v="7000000"/>
    <m/>
    <n v="2084400"/>
    <n v="9758326.9999999963"/>
  </r>
  <r>
    <n v="219"/>
    <s v="2C04437"/>
    <s v="CÔNG TY TNHH THƯƠNG MẠI - DỊCH VỤ - VẬN TẢI THANH THANH"/>
    <s v="VF3"/>
    <s v="RLNVBL9KXST711919"/>
    <x v="0"/>
    <n v="1"/>
    <n v="240090909"/>
    <m/>
    <n v="-273363636"/>
    <n v="45020909.090909086"/>
    <n v="5600000"/>
    <m/>
    <m/>
    <n v="6148182.0909090862"/>
  </r>
  <r>
    <n v="220"/>
    <s v="2C04073"/>
    <s v="ĐẶNG THỊ THU HIỀN"/>
    <s v="VF3"/>
    <s v="RLNVBL9KXST715095"/>
    <x v="2"/>
    <n v="1"/>
    <n v="253090909"/>
    <m/>
    <n v="-270545455"/>
    <n v="35170909.090909116"/>
    <n v="7000000"/>
    <m/>
    <m/>
    <n v="10716363.090909116"/>
  </r>
  <r>
    <n v="221"/>
    <s v="2C04490"/>
    <s v="NGUYỄN PHƯƠNG LINH"/>
    <s v="VF3"/>
    <s v="RLNVBL9KXST716635"/>
    <x v="3"/>
    <n v="1"/>
    <n v="248545455"/>
    <m/>
    <n v="-273363636"/>
    <n v="46761818.181818202"/>
    <n v="3500000"/>
    <m/>
    <m/>
    <n v="18443637.181818202"/>
  </r>
  <r>
    <n v="222"/>
    <s v="2C04489"/>
    <s v="NGUYỄN ĐÌNH GIÁP"/>
    <s v="VF3"/>
    <s v="RLNVBL9KXST717218"/>
    <x v="1"/>
    <n v="1"/>
    <n v="243090909"/>
    <m/>
    <n v="-270545455"/>
    <n v="36487272.727272727"/>
    <n v="1400000"/>
    <m/>
    <m/>
    <n v="7632726.7272727266"/>
  </r>
  <r>
    <n v="223"/>
    <s v="2C04208"/>
    <s v="NGUYỄN THỊ THÙY TRANG"/>
    <s v="VF3 Eco"/>
    <s v="RLNVBL9KXTT701246"/>
    <x v="0"/>
    <n v="1"/>
    <n v="256781818"/>
    <m/>
    <n v="-263563636"/>
    <n v="15813818.18181818"/>
    <n v="4606420"/>
    <m/>
    <m/>
    <n v="4425580.1818181798"/>
  </r>
  <r>
    <n v="224"/>
    <s v="2C04201"/>
    <s v="KIM XUÂN TIẾN"/>
    <s v="VF3 Plus"/>
    <s v="RLNVBL9KXTT705099"/>
    <x v="4"/>
    <n v="1"/>
    <n v="288181818"/>
    <m/>
    <n v="-281890909"/>
    <n v="8809090.9090909082"/>
    <n v="2800000"/>
    <m/>
    <m/>
    <n v="12299999.909090908"/>
  </r>
  <r>
    <n v="225"/>
    <s v="2C04391"/>
    <s v="NGUYỄN NGỌC SƠN"/>
    <s v="VF3 Eco"/>
    <s v="RLNVBL9KXTT706785"/>
    <x v="1"/>
    <n v="1"/>
    <n v="269090909"/>
    <m/>
    <n v="-263563636"/>
    <n v="4545454.5454545449"/>
    <n v="1400000"/>
    <m/>
    <m/>
    <n v="8672727.5454545449"/>
  </r>
  <r>
    <n v="226"/>
    <s v="2C04441"/>
    <s v="NGUYỄN VĂN TOÀN"/>
    <s v="VF3 Eco"/>
    <s v="RLNVBL9KXTT707502"/>
    <x v="3"/>
    <n v="1"/>
    <n v="258072727"/>
    <m/>
    <n v="-263563636"/>
    <n v="32328727.272727296"/>
    <n v="7000000"/>
    <m/>
    <m/>
    <n v="19837818.272727296"/>
  </r>
  <r>
    <n v="227"/>
    <s v="2C04436"/>
    <s v="BÙI QUANG THÁI"/>
    <s v="MINIO GREEN"/>
    <s v="RLNVMNMS0TT701835"/>
    <x v="0"/>
    <n v="1"/>
    <n v="222536364"/>
    <m/>
    <n v="-234763636"/>
    <n v="23448818.18181818"/>
    <n v="4550000"/>
    <m/>
    <m/>
    <n v="6671546.1818181798"/>
  </r>
  <r>
    <n v="228"/>
    <s v="2C03533"/>
    <s v="TRẦN MẠNH PHI HÙNG"/>
    <s v="MINIO GREEN"/>
    <s v="RLNVMNMS1ST700157"/>
    <x v="0"/>
    <n v="1"/>
    <n v="230098273"/>
    <m/>
    <n v="-241745455"/>
    <n v="25828167.27272727"/>
    <n v="4550000"/>
    <m/>
    <m/>
    <n v="9630985.2727272697"/>
  </r>
  <r>
    <n v="229"/>
    <s v="2C04502"/>
    <s v="TRẦN VĂN THAO"/>
    <s v="MINIO GREEN"/>
    <s v="RLNVMNMS1TT701844"/>
    <x v="1"/>
    <n v="1"/>
    <n v="229872727"/>
    <m/>
    <n v="-234763636"/>
    <n v="23176727.27272727"/>
    <n v="4550000"/>
    <n v="9654545"/>
    <m/>
    <n v="4081273.2727272697"/>
  </r>
  <r>
    <n v="230"/>
    <s v="2C04499"/>
    <s v="NGUYỄN HIẾU NGHĨA"/>
    <s v="MINIO GREEN"/>
    <s v="RLNVMNMS5ST700288"/>
    <x v="3"/>
    <n v="1"/>
    <n v="217081818"/>
    <m/>
    <n v="-234763636"/>
    <n v="33148818.18181818"/>
    <n v="4550000"/>
    <n v="9654545"/>
    <m/>
    <n v="1262455.1818181798"/>
  </r>
  <r>
    <n v="231"/>
    <s v="2C04251"/>
    <s v="HÀ NHẬT THANH"/>
    <s v="MINIO GREEN"/>
    <s v="RLNVMNMS6TT701614"/>
    <x v="2"/>
    <n v="1"/>
    <n v="229872727"/>
    <m/>
    <n v="-234763636"/>
    <n v="14085818.18181818"/>
    <n v="4550000"/>
    <m/>
    <m/>
    <n v="4644909.1818181798"/>
  </r>
  <r>
    <n v="232"/>
    <s v="2C04108"/>
    <s v="ĐINH QUANG THỊNH"/>
    <s v="MINIO GREEN"/>
    <s v="RLNVMNMS7ST700289"/>
    <x v="0"/>
    <n v="1"/>
    <n v="224418182"/>
    <m/>
    <n v="-237209091"/>
    <n v="16531272.727272727"/>
    <n v="-700000"/>
    <m/>
    <m/>
    <n v="4440363.7272727266"/>
  </r>
  <r>
    <n v="233"/>
    <s v="2VANCUONG"/>
    <s v="ĐOÀN VĂN CƯƠNG"/>
    <s v="MINIO GREEN"/>
    <s v="RLNVMNMS9ST700472"/>
    <x v="0"/>
    <n v="1"/>
    <n v="231754545"/>
    <m/>
    <n v="-237209091"/>
    <n v="11056545.454545453"/>
    <n v="4550000"/>
    <m/>
    <m/>
    <n v="1051999.4545454532"/>
  </r>
  <r>
    <n v="234"/>
    <s v="2C04469"/>
    <s v="NGUYỄN TRẦN ANH KHOA"/>
    <s v="MINIO GREEN"/>
    <s v="RLNVMNMS9TT702093"/>
    <x v="0"/>
    <n v="1"/>
    <n v="232436364"/>
    <m/>
    <n v="-237381818"/>
    <n v="23151999.999999996"/>
    <n v="4550000"/>
    <m/>
    <m/>
    <n v="13656545.999999996"/>
  </r>
  <r>
    <n v="235"/>
    <s v="2C04411"/>
    <s v="NGUYỄN ĐỖ DŨNG"/>
    <s v="Ec Van"/>
    <s v="RNXVGRPK4TT701263"/>
    <x v="1"/>
    <n v="1"/>
    <n v="252318182"/>
    <m/>
    <n v="-266181818"/>
    <n v="25978636.363636363"/>
    <n v="5250000"/>
    <m/>
    <m/>
    <n v="6865000.3636363633"/>
  </r>
  <r>
    <n v="236"/>
    <s v="2C04361"/>
    <s v="NGUYỄN VĂN THÀNH"/>
    <s v="Ec Van"/>
    <s v="RNXVGRPK6TT700776"/>
    <x v="0"/>
    <n v="1"/>
    <n v="261336364"/>
    <m/>
    <n v="-266181818"/>
    <n v="20516363.636363633"/>
    <n v="3500000"/>
    <m/>
    <m/>
    <n v="12170909.636363633"/>
  </r>
  <r>
    <n v="237"/>
    <s v="2C04297"/>
    <s v="NGUYỄN MINH TIẾN"/>
    <s v="Ec Van"/>
    <s v="RNXVGRPK6TT701295"/>
    <x v="2"/>
    <n v="1"/>
    <n v="260636364"/>
    <m/>
    <n v="-266181818"/>
    <n v="15970909.09090909"/>
    <n v="5250000"/>
    <m/>
    <m/>
    <n v="5175455.0909090899"/>
  </r>
  <r>
    <n v="238"/>
    <s v="2C04368"/>
    <s v="CÔNG TY TNHH THƯƠNG MẠI VÀ XUẤT NHẬP KHẨU TRẦN NGỌC"/>
    <s v="Ec Van"/>
    <s v="RNXVGRPK9TT707916"/>
    <x v="0"/>
    <n v="1"/>
    <n v="260636364"/>
    <m/>
    <n v="-266181818"/>
    <n v="15970909.09090909"/>
    <n v="5250000"/>
    <m/>
    <m/>
    <n v="5175455.0909090899"/>
  </r>
  <r>
    <n v="239"/>
    <s v="2C04204"/>
    <s v="HỘ KINH DOANH LÊ BÁ THỊNH"/>
    <s v="Ec Van"/>
    <s v="RNXVGRPKXTT701977"/>
    <x v="2"/>
    <n v="1"/>
    <n v="260636364"/>
    <m/>
    <n v="-266181818"/>
    <n v="15970909.09090909"/>
    <n v="5250000"/>
    <m/>
    <m/>
    <n v="5175455.0909090899"/>
  </r>
  <r>
    <n v="240"/>
    <s v="2C03821"/>
    <s v="CÔNG TY TNHH SẢN XUẤT THƯƠNG MẠI KHẨU TRANG Y TẾ DORIO"/>
    <s v="Ec Van"/>
    <s v="RNXVGRUK1TT706537"/>
    <x v="4"/>
    <n v="1"/>
    <n v="238090909"/>
    <m/>
    <n v="-248727273"/>
    <n v="14923636.363636363"/>
    <n v="1050000"/>
    <m/>
    <m/>
    <n v="3237272.36363636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DE623F-8FFB-4D11-A7FD-35683399CBFC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" firstHeaderRow="1" firstDataRow="1" firstDataCol="1"/>
  <pivotFields count="15">
    <pivotField showAll="0"/>
    <pivotField showAll="0"/>
    <pivotField showAll="0"/>
    <pivotField showAll="0"/>
    <pivotField showAll="0"/>
    <pivotField axis="axisRow" showAll="0">
      <items count="6">
        <item x="3"/>
        <item x="2"/>
        <item x="1"/>
        <item x="4"/>
        <item x="0"/>
        <item t="default"/>
      </items>
    </pivotField>
    <pivotField numFmtId="175" showAll="0"/>
    <pivotField numFmtId="175" showAll="0"/>
    <pivotField showAll="0"/>
    <pivotField showAll="0"/>
    <pivotField numFmtId="175" showAll="0"/>
    <pivotField numFmtId="175" showAll="0"/>
    <pivotField showAll="0"/>
    <pivotField showAll="0"/>
    <pivotField dataField="1" numFmtId="175"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Lợi nhuận còn lại" fld="14" baseField="0" baseItem="0" numFmtId="17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9DDA-6157-4520-B9CC-6A991B2F0540}">
  <dimension ref="A3:B9"/>
  <sheetViews>
    <sheetView workbookViewId="0">
      <selection activeCell="B9" sqref="B9"/>
    </sheetView>
  </sheetViews>
  <sheetFormatPr defaultRowHeight="15" x14ac:dyDescent="0.25"/>
  <cols>
    <col min="1" max="1" width="13.140625" bestFit="1" customWidth="1"/>
    <col min="2" max="2" width="23" bestFit="1" customWidth="1"/>
  </cols>
  <sheetData>
    <row r="3" spans="1:2" x14ac:dyDescent="0.25">
      <c r="A3" s="155" t="s">
        <v>1914</v>
      </c>
      <c r="B3" t="s">
        <v>1916</v>
      </c>
    </row>
    <row r="4" spans="1:2" x14ac:dyDescent="0.25">
      <c r="A4" s="156" t="s">
        <v>50</v>
      </c>
      <c r="B4" s="157">
        <v>413226765.72727269</v>
      </c>
    </row>
    <row r="5" spans="1:2" x14ac:dyDescent="0.25">
      <c r="A5" s="156" t="s">
        <v>43</v>
      </c>
      <c r="B5" s="157">
        <v>239540141.27272725</v>
      </c>
    </row>
    <row r="6" spans="1:2" x14ac:dyDescent="0.25">
      <c r="A6" s="156" t="s">
        <v>29</v>
      </c>
      <c r="B6" s="157">
        <v>749513506.81818151</v>
      </c>
    </row>
    <row r="7" spans="1:2" x14ac:dyDescent="0.25">
      <c r="A7" s="156" t="s">
        <v>54</v>
      </c>
      <c r="B7" s="157">
        <v>117554171.18181811</v>
      </c>
    </row>
    <row r="8" spans="1:2" x14ac:dyDescent="0.25">
      <c r="A8" s="156" t="s">
        <v>20</v>
      </c>
      <c r="B8" s="157">
        <v>364427390.86363614</v>
      </c>
    </row>
    <row r="9" spans="1:2" x14ac:dyDescent="0.25">
      <c r="A9" s="156" t="s">
        <v>1915</v>
      </c>
      <c r="B9" s="157">
        <v>1884261975.8636355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C6BA-9C9D-44B1-9B19-F6B14926B504}">
  <dimension ref="A1:Q249"/>
  <sheetViews>
    <sheetView tabSelected="1" zoomScaleNormal="100" workbookViewId="0">
      <pane ySplit="4" topLeftCell="A229" activePane="bottomLeft" state="frozen"/>
      <selection pane="bottomLeft" activeCell="N249" sqref="N249"/>
    </sheetView>
  </sheetViews>
  <sheetFormatPr defaultRowHeight="15" x14ac:dyDescent="0.25"/>
  <cols>
    <col min="1" max="1" width="5" style="137" customWidth="1"/>
    <col min="2" max="2" width="10" style="137" customWidth="1"/>
    <col min="3" max="3" width="53.5703125" style="137" customWidth="1"/>
    <col min="4" max="4" width="14" style="137" customWidth="1"/>
    <col min="5" max="5" width="20" style="137" bestFit="1" customWidth="1"/>
    <col min="6" max="6" width="9" style="137" bestFit="1" customWidth="1"/>
    <col min="7" max="7" width="9" style="137" customWidth="1"/>
    <col min="8" max="8" width="19" style="137" bestFit="1" customWidth="1"/>
    <col min="9" max="9" width="16" style="137" customWidth="1"/>
    <col min="10" max="10" width="18.7109375" style="137" bestFit="1" customWidth="1"/>
    <col min="11" max="12" width="16.85546875" style="137" bestFit="1" customWidth="1"/>
    <col min="13" max="13" width="16.140625" style="137" bestFit="1" customWidth="1"/>
    <col min="14" max="14" width="20.5703125" style="137" bestFit="1" customWidth="1"/>
    <col min="15" max="15" width="15.42578125" bestFit="1" customWidth="1"/>
    <col min="16" max="16" width="14.28515625" bestFit="1" customWidth="1"/>
  </cols>
  <sheetData>
    <row r="1" spans="1:17" ht="24.95" customHeight="1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7" ht="14.1" customHeight="1" x14ac:dyDescent="0.25">
      <c r="A2" s="190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58">
        <f ca="1">O3/G3</f>
        <v>14034272.818181813</v>
      </c>
    </row>
    <row r="3" spans="1:17" ht="14.1" customHeight="1" x14ac:dyDescent="0.25">
      <c r="A3" s="138"/>
      <c r="G3" s="137">
        <f t="shared" ref="G3:O3" si="0">SUBTOTAL(9,G5:G245)</f>
        <v>241</v>
      </c>
      <c r="H3" s="158">
        <f t="shared" si="0"/>
        <v>115302356678</v>
      </c>
      <c r="I3" s="158">
        <f t="shared" si="0"/>
        <v>10909091</v>
      </c>
      <c r="J3" s="158">
        <f t="shared" si="0"/>
        <v>-120300049955</v>
      </c>
      <c r="K3" s="158">
        <f t="shared" si="0"/>
        <v>9494578005.6818218</v>
      </c>
      <c r="L3" s="158">
        <f t="shared" ca="1" si="0"/>
        <v>0</v>
      </c>
      <c r="M3" s="158">
        <f t="shared" si="0"/>
        <v>821336461</v>
      </c>
      <c r="N3" s="158">
        <f t="shared" si="0"/>
        <v>37361800</v>
      </c>
      <c r="O3" s="158">
        <f t="shared" ca="1" si="0"/>
        <v>14034272.818181813</v>
      </c>
    </row>
    <row r="4" spans="1:17" ht="35.1" customHeight="1" x14ac:dyDescent="0.25">
      <c r="A4" s="139" t="s">
        <v>2</v>
      </c>
      <c r="B4" s="139" t="s">
        <v>3</v>
      </c>
      <c r="C4" s="139" t="s">
        <v>4</v>
      </c>
      <c r="D4" s="139" t="s">
        <v>5</v>
      </c>
      <c r="E4" s="139" t="s">
        <v>6</v>
      </c>
      <c r="F4" s="139" t="s">
        <v>7</v>
      </c>
      <c r="G4" s="139" t="s">
        <v>1284</v>
      </c>
      <c r="H4" s="139" t="s">
        <v>8</v>
      </c>
      <c r="I4" s="139" t="s">
        <v>9</v>
      </c>
      <c r="J4" s="139" t="s">
        <v>10</v>
      </c>
      <c r="K4" s="139" t="s">
        <v>11</v>
      </c>
      <c r="L4" s="139" t="s">
        <v>12</v>
      </c>
      <c r="M4" s="139" t="s">
        <v>13</v>
      </c>
      <c r="N4" s="139" t="s">
        <v>14</v>
      </c>
      <c r="O4" s="139" t="s">
        <v>15</v>
      </c>
      <c r="P4" t="s">
        <v>1925</v>
      </c>
    </row>
    <row r="5" spans="1:17" x14ac:dyDescent="0.25">
      <c r="A5" s="140">
        <v>1</v>
      </c>
      <c r="B5" s="141" t="s">
        <v>16</v>
      </c>
      <c r="C5" s="141" t="s">
        <v>17</v>
      </c>
      <c r="D5" s="141" t="s">
        <v>18</v>
      </c>
      <c r="E5" s="141" t="s">
        <v>19</v>
      </c>
      <c r="F5" s="150" t="s">
        <v>20</v>
      </c>
      <c r="G5" s="142">
        <v>1</v>
      </c>
      <c r="H5" s="142">
        <v>911899409</v>
      </c>
      <c r="I5" s="143"/>
      <c r="J5" s="142">
        <v>-1030050000</v>
      </c>
      <c r="K5" s="142">
        <f>VLOOKUP(E5,'Dự thu chiết khấu'!$L$5:$AK$247,26,0)/1.1</f>
        <v>174563005.22727272</v>
      </c>
      <c r="L5" s="142">
        <f>SUMIF('Lương năng suất'!$N$4:$N$244,'Báo cáo lợi nhuận từng xe (2)'!E5,'Lương năng suất'!$AO$4:$AO$244)</f>
        <v>26547500</v>
      </c>
      <c r="M5" s="142">
        <v>9654545</v>
      </c>
      <c r="N5" s="143"/>
      <c r="O5" s="142">
        <f>H5+I5+J5+K5-L5-M5-N5</f>
        <v>20210369.227272719</v>
      </c>
      <c r="P5" s="158">
        <f>VLOOKUP(E5,'Dự thu chiết khấu'!$L$5:$T$247,9,0)</f>
        <v>35970000</v>
      </c>
      <c r="Q5" s="159"/>
    </row>
    <row r="6" spans="1:17" x14ac:dyDescent="0.25">
      <c r="A6" s="144">
        <v>2</v>
      </c>
      <c r="B6" s="145" t="s">
        <v>21</v>
      </c>
      <c r="C6" s="145" t="s">
        <v>22</v>
      </c>
      <c r="D6" s="145" t="s">
        <v>23</v>
      </c>
      <c r="E6" s="145" t="s">
        <v>24</v>
      </c>
      <c r="F6" s="150" t="s">
        <v>20</v>
      </c>
      <c r="G6" s="146">
        <v>1</v>
      </c>
      <c r="H6" s="146">
        <v>721445455</v>
      </c>
      <c r="I6" s="147"/>
      <c r="J6" s="146">
        <v>-823904545</v>
      </c>
      <c r="K6" s="142">
        <f>VLOOKUP(E6,'Dự thu chiết khấu'!$L$5:$AK$247,26,0)/1.1</f>
        <v>141346045.45454544</v>
      </c>
      <c r="L6" s="142">
        <f>SUMIF('Lương năng suất'!$N$4:$N$244,'Báo cáo lợi nhuận từng xe (2)'!E6,'Lương năng suất'!$AO$4:$AO$244)</f>
        <v>18900000</v>
      </c>
      <c r="M6" s="147"/>
      <c r="N6" s="147"/>
      <c r="O6" s="142">
        <f t="shared" ref="O6:O69" si="1">H6+I6+J6+K6-L6-M6-N6</f>
        <v>19986955.454545438</v>
      </c>
      <c r="P6" s="158">
        <f>VLOOKUP(E6,'Dự thu chiết khấu'!$L$5:$T$247,9,0)</f>
        <v>28470000</v>
      </c>
      <c r="Q6" s="159"/>
    </row>
    <row r="7" spans="1:17" x14ac:dyDescent="0.25">
      <c r="A7" s="140">
        <v>3</v>
      </c>
      <c r="B7" s="141" t="s">
        <v>25</v>
      </c>
      <c r="C7" s="141" t="s">
        <v>26</v>
      </c>
      <c r="D7" s="141" t="s">
        <v>27</v>
      </c>
      <c r="E7" s="141" t="s">
        <v>28</v>
      </c>
      <c r="F7" s="151" t="s">
        <v>29</v>
      </c>
      <c r="G7" s="142">
        <v>1</v>
      </c>
      <c r="H7" s="142">
        <v>691561182</v>
      </c>
      <c r="I7" s="143"/>
      <c r="J7" s="142">
        <v>-771813636</v>
      </c>
      <c r="K7" s="142">
        <f>VLOOKUP(E7,'Dự thu chiết khấu'!$L$5:$AK$247,26,0)/1.1</f>
        <v>85642623.181818172</v>
      </c>
      <c r="L7" s="142">
        <f>SUMIF('Lương năng suất'!$N$4:$N$244,'Báo cáo lợi nhuận từng xe (2)'!E7,'Lương năng suất'!$AO$4:$AO$244)</f>
        <v>18900000</v>
      </c>
      <c r="M7" s="143"/>
      <c r="N7" s="143"/>
      <c r="O7" s="142">
        <f t="shared" si="1"/>
        <v>-13509830.818181828</v>
      </c>
      <c r="P7" s="158">
        <f>VLOOKUP(E7,'Dự thu chiết khấu'!$L$5:$T$247,9,0)</f>
        <v>26670000</v>
      </c>
      <c r="Q7" s="159"/>
    </row>
    <row r="8" spans="1:17" x14ac:dyDescent="0.25">
      <c r="A8" s="144">
        <v>4</v>
      </c>
      <c r="B8" s="145" t="s">
        <v>30</v>
      </c>
      <c r="C8" s="145" t="s">
        <v>31</v>
      </c>
      <c r="D8" s="145" t="s">
        <v>32</v>
      </c>
      <c r="E8" s="145" t="s">
        <v>33</v>
      </c>
      <c r="F8" s="151" t="s">
        <v>29</v>
      </c>
      <c r="G8" s="146">
        <v>1</v>
      </c>
      <c r="H8" s="146">
        <v>602372955</v>
      </c>
      <c r="I8" s="147"/>
      <c r="J8" s="146">
        <v>-650181818</v>
      </c>
      <c r="K8" s="142">
        <f>VLOOKUP(E8,'Dự thu chiết khấu'!$L$5:$AK$247,26,0)/1.1</f>
        <v>-21669129.545454543</v>
      </c>
      <c r="L8" s="142">
        <f>SUMIF('Lương năng suất'!$N$4:$N$244,'Báo cáo lợi nhuận từng xe (2)'!E8,'Lương năng suất'!$AO$4:$AO$244)</f>
        <v>4900000</v>
      </c>
      <c r="M8" s="147"/>
      <c r="N8" s="147"/>
      <c r="O8" s="142">
        <f t="shared" si="1"/>
        <v>-74377992.545454547</v>
      </c>
      <c r="P8" s="158">
        <f>VLOOKUP(E8,'Dự thu chiết khấu'!$L$5:$T$247,9,0)</f>
        <v>22350000</v>
      </c>
      <c r="Q8" s="159"/>
    </row>
    <row r="9" spans="1:17" x14ac:dyDescent="0.25">
      <c r="A9" s="140">
        <v>5</v>
      </c>
      <c r="B9" s="141" t="s">
        <v>34</v>
      </c>
      <c r="C9" s="141" t="s">
        <v>35</v>
      </c>
      <c r="D9" s="141" t="s">
        <v>32</v>
      </c>
      <c r="E9" s="141" t="s">
        <v>36</v>
      </c>
      <c r="F9" s="151" t="s">
        <v>29</v>
      </c>
      <c r="G9" s="142">
        <v>1</v>
      </c>
      <c r="H9" s="142">
        <v>607227273</v>
      </c>
      <c r="I9" s="143"/>
      <c r="J9" s="142">
        <v>-650181818</v>
      </c>
      <c r="K9" s="142">
        <f>VLOOKUP(E9,'Dự thu chiết khấu'!$L$5:$AK$247,26,0)/1.1</f>
        <v>64934999.999999993</v>
      </c>
      <c r="L9" s="142">
        <f>SUMIF('Lương năng suất'!$N$4:$N$244,'Báo cáo lợi nhuận từng xe (2)'!E9,'Lương năng suất'!$AO$4:$AO$244)</f>
        <v>5600000</v>
      </c>
      <c r="M9" s="143"/>
      <c r="N9" s="143"/>
      <c r="O9" s="142">
        <f t="shared" si="1"/>
        <v>16380454.999999993</v>
      </c>
      <c r="P9" s="158">
        <f>VLOOKUP(E9,'Dự thu chiết khấu'!$L$5:$T$247,9,0)</f>
        <v>22350000</v>
      </c>
      <c r="Q9" s="159"/>
    </row>
    <row r="10" spans="1:17" x14ac:dyDescent="0.25">
      <c r="A10" s="144">
        <v>6</v>
      </c>
      <c r="B10" s="145" t="s">
        <v>37</v>
      </c>
      <c r="C10" s="145" t="s">
        <v>38</v>
      </c>
      <c r="D10" s="145" t="s">
        <v>32</v>
      </c>
      <c r="E10" s="145" t="s">
        <v>39</v>
      </c>
      <c r="F10" s="150" t="s">
        <v>20</v>
      </c>
      <c r="G10" s="146">
        <v>1</v>
      </c>
      <c r="H10" s="146">
        <v>633453182</v>
      </c>
      <c r="I10" s="147"/>
      <c r="J10" s="146">
        <v>-650181818</v>
      </c>
      <c r="K10" s="142">
        <f>VLOOKUP(E10,'Dự thu chiết khấu'!$L$5:$AK$247,26,0)/1.1</f>
        <v>43340036.36363636</v>
      </c>
      <c r="L10" s="142">
        <f ca="1">SUMIF('Lương năng suất'!$N$4:$N$244,'Báo cáo lợi nhuận từng xe (2)'!E10,'Lương năng suất'!$AO$4:$AO$244)</f>
        <v>26547500</v>
      </c>
      <c r="M10" s="146">
        <v>10039000</v>
      </c>
      <c r="N10" s="147"/>
      <c r="O10" s="142">
        <f t="shared" ca="1" si="1"/>
        <v>3272400.3636363596</v>
      </c>
      <c r="P10" s="158">
        <f>VLOOKUP(E10,'Dự thu chiết khấu'!$L$5:$T$247,9,0)</f>
        <v>0</v>
      </c>
      <c r="Q10" s="159"/>
    </row>
    <row r="11" spans="1:17" x14ac:dyDescent="0.25">
      <c r="A11" s="140">
        <v>7</v>
      </c>
      <c r="B11" s="141" t="s">
        <v>40</v>
      </c>
      <c r="C11" s="141" t="s">
        <v>41</v>
      </c>
      <c r="D11" s="141" t="s">
        <v>32</v>
      </c>
      <c r="E11" s="141" t="s">
        <v>42</v>
      </c>
      <c r="F11" s="152" t="s">
        <v>43</v>
      </c>
      <c r="G11" s="142">
        <v>1</v>
      </c>
      <c r="H11" s="142">
        <v>636636364</v>
      </c>
      <c r="I11" s="143"/>
      <c r="J11" s="142">
        <v>-650181818</v>
      </c>
      <c r="K11" s="142">
        <f>VLOOKUP(E11,'Dự thu chiết khấu'!$L$5:$AK$247,26,0)/1.1</f>
        <v>39010909.090909086</v>
      </c>
      <c r="L11" s="142">
        <f>SUMIF('Lương năng suất'!$N$4:$N$244,'Báo cáo lợi nhuận từng xe (2)'!E11,'Lương năng suất'!$AO$4:$AO$244)</f>
        <v>13300000</v>
      </c>
      <c r="M11" s="142">
        <v>10039000</v>
      </c>
      <c r="N11" s="143"/>
      <c r="O11" s="142">
        <f t="shared" si="1"/>
        <v>2126455.0909090862</v>
      </c>
      <c r="P11" s="158">
        <f>VLOOKUP(E11,'Dự thu chiết khấu'!$L$5:$T$247,9,0)</f>
        <v>0</v>
      </c>
      <c r="Q11" s="159"/>
    </row>
    <row r="12" spans="1:17" x14ac:dyDescent="0.25">
      <c r="A12" s="144">
        <v>8</v>
      </c>
      <c r="B12" s="145" t="s">
        <v>44</v>
      </c>
      <c r="C12" s="145" t="s">
        <v>45</v>
      </c>
      <c r="D12" s="145" t="s">
        <v>32</v>
      </c>
      <c r="E12" s="145" t="s">
        <v>46</v>
      </c>
      <c r="F12" s="152" t="s">
        <v>43</v>
      </c>
      <c r="G12" s="146">
        <v>1</v>
      </c>
      <c r="H12" s="146">
        <v>633453182</v>
      </c>
      <c r="I12" s="147"/>
      <c r="J12" s="146">
        <v>-650181818</v>
      </c>
      <c r="K12" s="142">
        <f>VLOOKUP(E12,'Dự thu chiết khấu'!$L$5:$AK$247,26,0)/1.1</f>
        <v>43176400</v>
      </c>
      <c r="L12" s="142">
        <f>SUMIF('Lương năng suất'!$N$4:$N$244,'Báo cáo lợi nhuận từng xe (2)'!E12,'Lương năng suất'!$AO$4:$AO$244)</f>
        <v>13300000</v>
      </c>
      <c r="M12" s="146">
        <v>10039000</v>
      </c>
      <c r="N12" s="147"/>
      <c r="O12" s="142">
        <f t="shared" si="1"/>
        <v>3108764</v>
      </c>
      <c r="P12" s="158">
        <f>VLOOKUP(E12,'Dự thu chiết khấu'!$L$5:$T$247,9,0)</f>
        <v>0</v>
      </c>
      <c r="Q12" s="159"/>
    </row>
    <row r="13" spans="1:17" x14ac:dyDescent="0.25">
      <c r="A13" s="140">
        <v>9</v>
      </c>
      <c r="B13" s="141" t="s">
        <v>47</v>
      </c>
      <c r="C13" s="141" t="s">
        <v>48</v>
      </c>
      <c r="D13" s="141" t="s">
        <v>32</v>
      </c>
      <c r="E13" s="141" t="s">
        <v>49</v>
      </c>
      <c r="F13" s="153" t="s">
        <v>50</v>
      </c>
      <c r="G13" s="142">
        <v>1</v>
      </c>
      <c r="H13" s="142">
        <v>636636364</v>
      </c>
      <c r="I13" s="143"/>
      <c r="J13" s="142">
        <v>-650181818</v>
      </c>
      <c r="K13" s="142">
        <f>VLOOKUP(E13,'Dự thu chiết khấu'!$L$5:$AK$247,26,0)/1.1</f>
        <v>56829090.909090906</v>
      </c>
      <c r="L13" s="142">
        <f>SUMIF('Lương năng suất'!$N$4:$N$244,'Báo cáo lợi nhuận từng xe (2)'!E13,'Lương năng suất'!$AO$4:$AO$244)</f>
        <v>13300000</v>
      </c>
      <c r="M13" s="142">
        <v>10039000</v>
      </c>
      <c r="N13" s="143"/>
      <c r="O13" s="142">
        <f t="shared" si="1"/>
        <v>19944636.909090906</v>
      </c>
      <c r="P13" s="158">
        <f>VLOOKUP(E13,'Dự thu chiết khấu'!$L$5:$T$247,9,0)</f>
        <v>0</v>
      </c>
      <c r="Q13" s="159"/>
    </row>
    <row r="14" spans="1:17" x14ac:dyDescent="0.25">
      <c r="A14" s="144">
        <v>10</v>
      </c>
      <c r="B14" s="145" t="s">
        <v>51</v>
      </c>
      <c r="C14" s="145" t="s">
        <v>52</v>
      </c>
      <c r="D14" s="145" t="s">
        <v>32</v>
      </c>
      <c r="E14" s="145" t="s">
        <v>53</v>
      </c>
      <c r="F14" s="154" t="s">
        <v>54</v>
      </c>
      <c r="G14" s="146">
        <v>1</v>
      </c>
      <c r="H14" s="146">
        <v>622936364</v>
      </c>
      <c r="I14" s="147"/>
      <c r="J14" s="146">
        <v>-657163636</v>
      </c>
      <c r="K14" s="142">
        <f>VLOOKUP(E14,'Dự thu chiết khấu'!$L$5:$AK$247,26,0)/1.1</f>
        <v>62006272.727272719</v>
      </c>
      <c r="L14" s="142">
        <f ca="1">SUMIF('Lương năng suất'!$N$4:$N$244,'Báo cáo lợi nhuận từng xe (2)'!E14,'Lương năng suất'!$AO$4:$AO$244)</f>
        <v>26547500</v>
      </c>
      <c r="M14" s="146">
        <v>9805000</v>
      </c>
      <c r="N14" s="147"/>
      <c r="O14" s="142">
        <f t="shared" ca="1" si="1"/>
        <v>4674000.7272727191</v>
      </c>
      <c r="P14" s="158">
        <f>VLOOKUP(E14,'Dự thu chiết khấu'!$L$5:$T$247,9,0)</f>
        <v>22590000</v>
      </c>
      <c r="Q14" s="159"/>
    </row>
    <row r="15" spans="1:17" x14ac:dyDescent="0.25">
      <c r="A15" s="140">
        <v>11</v>
      </c>
      <c r="B15" s="141" t="s">
        <v>55</v>
      </c>
      <c r="C15" s="141" t="s">
        <v>56</v>
      </c>
      <c r="D15" s="141" t="s">
        <v>32</v>
      </c>
      <c r="E15" s="141" t="s">
        <v>57</v>
      </c>
      <c r="F15" s="151" t="s">
        <v>29</v>
      </c>
      <c r="G15" s="142">
        <v>1</v>
      </c>
      <c r="H15" s="142">
        <v>605409091</v>
      </c>
      <c r="I15" s="143"/>
      <c r="J15" s="142">
        <v>-650181818</v>
      </c>
      <c r="K15" s="142">
        <f>VLOOKUP(E15,'Dự thu chiết khấu'!$L$5:$AK$247,26,0)/1.1</f>
        <v>61444090.909090906</v>
      </c>
      <c r="L15" s="142">
        <f>SUMIF('Lương năng suất'!$N$4:$N$244,'Báo cáo lợi nhuận từng xe (2)'!E15,'Lương năng suất'!$AO$4:$AO$244)</f>
        <v>4900000</v>
      </c>
      <c r="M15" s="143"/>
      <c r="N15" s="143"/>
      <c r="O15" s="142">
        <f t="shared" si="1"/>
        <v>11771363.909090906</v>
      </c>
      <c r="P15" s="158">
        <f>VLOOKUP(E15,'Dự thu chiết khấu'!$L$5:$T$247,9,0)</f>
        <v>22350000</v>
      </c>
      <c r="Q15" s="159"/>
    </row>
    <row r="16" spans="1:17" x14ac:dyDescent="0.25">
      <c r="A16" s="144">
        <v>12</v>
      </c>
      <c r="B16" s="145" t="s">
        <v>58</v>
      </c>
      <c r="C16" s="145" t="s">
        <v>59</v>
      </c>
      <c r="D16" s="145" t="s">
        <v>32</v>
      </c>
      <c r="E16" s="145" t="s">
        <v>60</v>
      </c>
      <c r="F16" s="152" t="s">
        <v>43</v>
      </c>
      <c r="G16" s="146">
        <v>1</v>
      </c>
      <c r="H16" s="146">
        <v>596300682</v>
      </c>
      <c r="I16" s="147"/>
      <c r="J16" s="146">
        <v>-650181818</v>
      </c>
      <c r="K16" s="142">
        <f>VLOOKUP(E16,'Dự thu chiết khấu'!$L$5:$AK$247,26,0)/1.1</f>
        <v>73922613.181818172</v>
      </c>
      <c r="L16" s="142">
        <f>SUMIF('Lương năng suất'!$N$4:$N$244,'Báo cáo lợi nhuận từng xe (2)'!E16,'Lương năng suất'!$AO$4:$AO$244)</f>
        <v>13300000</v>
      </c>
      <c r="M16" s="146">
        <v>10039000</v>
      </c>
      <c r="N16" s="147"/>
      <c r="O16" s="142">
        <f t="shared" si="1"/>
        <v>-3297522.8181818277</v>
      </c>
      <c r="P16" s="158">
        <f>VLOOKUP(E16,'Dự thu chiết khấu'!$L$5:$T$247,9,0)</f>
        <v>22350000</v>
      </c>
      <c r="Q16" s="159"/>
    </row>
    <row r="17" spans="1:17" x14ac:dyDescent="0.25">
      <c r="A17" s="140">
        <v>13</v>
      </c>
      <c r="B17" s="141" t="s">
        <v>61</v>
      </c>
      <c r="C17" s="141" t="s">
        <v>62</v>
      </c>
      <c r="D17" s="141" t="s">
        <v>32</v>
      </c>
      <c r="E17" s="141" t="s">
        <v>63</v>
      </c>
      <c r="F17" s="154" t="s">
        <v>54</v>
      </c>
      <c r="G17" s="142">
        <v>1</v>
      </c>
      <c r="H17" s="142">
        <v>596318182</v>
      </c>
      <c r="I17" s="142">
        <v>9090909</v>
      </c>
      <c r="J17" s="142">
        <v>-650181818</v>
      </c>
      <c r="K17" s="142">
        <f>VLOOKUP(E17,'Dự thu chiết khấu'!$L$5:$AK$247,26,0)/1.1</f>
        <v>61444090.909090906</v>
      </c>
      <c r="L17" s="142">
        <f>SUMIF('Lương năng suất'!$N$4:$N$244,'Báo cáo lợi nhuận từng xe (2)'!E17,'Lương năng suất'!$AO$4:$AO$244)</f>
        <v>2950000</v>
      </c>
      <c r="M17" s="142">
        <v>7880000</v>
      </c>
      <c r="N17" s="143"/>
      <c r="O17" s="142">
        <f t="shared" si="1"/>
        <v>5841363.9090909064</v>
      </c>
      <c r="P17" s="158">
        <f>VLOOKUP(E17,'Dự thu chiết khấu'!$L$5:$T$247,9,0)</f>
        <v>22350000</v>
      </c>
      <c r="Q17" s="159"/>
    </row>
    <row r="18" spans="1:17" x14ac:dyDescent="0.25">
      <c r="A18" s="144">
        <v>14</v>
      </c>
      <c r="B18" s="141" t="s">
        <v>66</v>
      </c>
      <c r="C18" s="141" t="s">
        <v>67</v>
      </c>
      <c r="D18" s="141" t="s">
        <v>32</v>
      </c>
      <c r="E18" s="141" t="s">
        <v>68</v>
      </c>
      <c r="F18" s="153" t="s">
        <v>50</v>
      </c>
      <c r="G18" s="142">
        <v>1</v>
      </c>
      <c r="H18" s="142">
        <v>636636364</v>
      </c>
      <c r="I18" s="143"/>
      <c r="J18" s="142">
        <v>-650181818</v>
      </c>
      <c r="K18" s="142">
        <f>VLOOKUP(E18,'Dự thu chiết khấu'!$L$5:$AK$247,26,0)/1.1</f>
        <v>56829090.909090906</v>
      </c>
      <c r="L18" s="142">
        <f>SUMIF('Lương năng suất'!$N$4:$N$244,'Báo cáo lợi nhuận từng xe (2)'!E18,'Lương năng suất'!$AO$4:$AO$244)</f>
        <v>13300000</v>
      </c>
      <c r="M18" s="142">
        <v>10039000</v>
      </c>
      <c r="N18" s="143"/>
      <c r="O18" s="142">
        <f t="shared" si="1"/>
        <v>19944636.909090906</v>
      </c>
      <c r="P18" s="158">
        <f>VLOOKUP(E18,'Dự thu chiết khấu'!$L$5:$T$247,9,0)</f>
        <v>0</v>
      </c>
      <c r="Q18" s="159"/>
    </row>
    <row r="19" spans="1:17" x14ac:dyDescent="0.25">
      <c r="A19" s="140">
        <v>15</v>
      </c>
      <c r="B19" s="145" t="s">
        <v>69</v>
      </c>
      <c r="C19" s="145" t="s">
        <v>70</v>
      </c>
      <c r="D19" s="145" t="s">
        <v>32</v>
      </c>
      <c r="E19" s="145" t="s">
        <v>71</v>
      </c>
      <c r="F19" s="154" t="s">
        <v>54</v>
      </c>
      <c r="G19" s="146">
        <v>1</v>
      </c>
      <c r="H19" s="146">
        <v>582454545</v>
      </c>
      <c r="I19" s="147"/>
      <c r="J19" s="146">
        <v>-650181818</v>
      </c>
      <c r="K19" s="142">
        <f>VLOOKUP(E19,'Dự thu chiết khấu'!$L$5:$AK$247,26,0)/1.1</f>
        <v>68269090.909090906</v>
      </c>
      <c r="L19" s="142">
        <f>SUMIF('Lương năng suất'!$N$4:$N$244,'Báo cáo lợi nhuận từng xe (2)'!E19,'Lương năng suất'!$AO$4:$AO$244)</f>
        <v>13300000</v>
      </c>
      <c r="M19" s="147"/>
      <c r="N19" s="147"/>
      <c r="O19" s="142">
        <f t="shared" si="1"/>
        <v>-12758182.090909094</v>
      </c>
      <c r="P19" s="158">
        <f>VLOOKUP(E19,'Dự thu chiết khấu'!$L$5:$T$247,9,0)</f>
        <v>22350000</v>
      </c>
      <c r="Q19" s="159"/>
    </row>
    <row r="20" spans="1:17" x14ac:dyDescent="0.25">
      <c r="A20" s="144">
        <v>16</v>
      </c>
      <c r="B20" s="141" t="s">
        <v>72</v>
      </c>
      <c r="C20" s="141" t="s">
        <v>73</v>
      </c>
      <c r="D20" s="141" t="s">
        <v>74</v>
      </c>
      <c r="E20" s="141" t="s">
        <v>75</v>
      </c>
      <c r="F20" s="154" t="s">
        <v>54</v>
      </c>
      <c r="G20" s="142">
        <v>1</v>
      </c>
      <c r="H20" s="142">
        <v>577872727</v>
      </c>
      <c r="I20" s="143"/>
      <c r="J20" s="142">
        <v>-601309091</v>
      </c>
      <c r="K20" s="142">
        <f>VLOOKUP(E20,'Dự thu chiết khấu'!$L$5:$AK$247,26,0)/1.1</f>
        <v>36078545.454545453</v>
      </c>
      <c r="L20" s="142">
        <f ca="1">SUMIF('Lương năng suất'!$N$4:$N$244,'Báo cáo lợi nhuận từng xe (2)'!E20,'Lương năng suất'!$AO$4:$AO$244)</f>
        <v>26547500</v>
      </c>
      <c r="M20" s="142">
        <v>10039000</v>
      </c>
      <c r="N20" s="143"/>
      <c r="O20" s="142">
        <f t="shared" ca="1" si="1"/>
        <v>-1596818.5454545468</v>
      </c>
      <c r="P20" s="158">
        <f>VLOOKUP(E20,'Dự thu chiết khấu'!$L$5:$T$247,9,0)</f>
        <v>0</v>
      </c>
      <c r="Q20" s="159"/>
    </row>
    <row r="21" spans="1:17" x14ac:dyDescent="0.25">
      <c r="A21" s="140">
        <v>17</v>
      </c>
      <c r="B21" s="145" t="s">
        <v>76</v>
      </c>
      <c r="C21" s="145" t="s">
        <v>77</v>
      </c>
      <c r="D21" s="145" t="s">
        <v>74</v>
      </c>
      <c r="E21" s="145" t="s">
        <v>78</v>
      </c>
      <c r="F21" s="153" t="s">
        <v>50</v>
      </c>
      <c r="G21" s="146">
        <v>1</v>
      </c>
      <c r="H21" s="146">
        <v>588781818</v>
      </c>
      <c r="I21" s="147"/>
      <c r="J21" s="146">
        <v>-601309091</v>
      </c>
      <c r="K21" s="142">
        <f>VLOOKUP(E21,'Dự thu chiết khấu'!$L$5:$AK$247,26,0)/1.1</f>
        <v>53896727.272727266</v>
      </c>
      <c r="L21" s="142">
        <f>SUMIF('Lương năng suất'!$N$4:$N$244,'Báo cáo lợi nhuận từng xe (2)'!E21,'Lương năng suất'!$AO$4:$AO$244)</f>
        <v>12600000</v>
      </c>
      <c r="M21" s="146">
        <v>10039000</v>
      </c>
      <c r="N21" s="147"/>
      <c r="O21" s="142">
        <f t="shared" si="1"/>
        <v>18730454.272727266</v>
      </c>
      <c r="P21" s="158">
        <f>VLOOKUP(E21,'Dự thu chiết khấu'!$L$5:$T$247,9,0)</f>
        <v>0</v>
      </c>
      <c r="Q21" s="159"/>
    </row>
    <row r="22" spans="1:17" x14ac:dyDescent="0.25">
      <c r="A22" s="144">
        <v>18</v>
      </c>
      <c r="B22" s="141" t="s">
        <v>79</v>
      </c>
      <c r="C22" s="141" t="s">
        <v>80</v>
      </c>
      <c r="D22" s="141" t="s">
        <v>74</v>
      </c>
      <c r="E22" s="141" t="s">
        <v>81</v>
      </c>
      <c r="F22" s="151" t="s">
        <v>29</v>
      </c>
      <c r="G22" s="142">
        <v>1</v>
      </c>
      <c r="H22" s="142">
        <v>579690909</v>
      </c>
      <c r="I22" s="143"/>
      <c r="J22" s="142">
        <v>-601309091</v>
      </c>
      <c r="K22" s="142">
        <f>VLOOKUP(E22,'Dự thu chiết khấu'!$L$5:$AK$247,26,0)/1.1</f>
        <v>45169454.545454539</v>
      </c>
      <c r="L22" s="142">
        <f>SUMIF('Lương năng suất'!$N$4:$N$244,'Báo cáo lợi nhuận từng xe (2)'!E22,'Lương năng suất'!$AO$4:$AO$244)</f>
        <v>5600000</v>
      </c>
      <c r="M22" s="143"/>
      <c r="N22" s="143"/>
      <c r="O22" s="142">
        <f t="shared" si="1"/>
        <v>17951272.545454539</v>
      </c>
      <c r="P22" s="158">
        <f>VLOOKUP(E22,'Dự thu chiết khấu'!$L$5:$T$247,9,0)</f>
        <v>0</v>
      </c>
      <c r="Q22" s="159"/>
    </row>
    <row r="23" spans="1:17" x14ac:dyDescent="0.25">
      <c r="A23" s="140">
        <v>19</v>
      </c>
      <c r="B23" s="145" t="s">
        <v>82</v>
      </c>
      <c r="C23" s="145" t="s">
        <v>83</v>
      </c>
      <c r="D23" s="145" t="s">
        <v>74</v>
      </c>
      <c r="E23" s="145" t="s">
        <v>84</v>
      </c>
      <c r="F23" s="150" t="s">
        <v>20</v>
      </c>
      <c r="G23" s="146">
        <v>1</v>
      </c>
      <c r="H23" s="146">
        <v>562718182</v>
      </c>
      <c r="I23" s="147"/>
      <c r="J23" s="146">
        <v>-601309091</v>
      </c>
      <c r="K23" s="142">
        <f>VLOOKUP(E23,'Dự thu chiết khấu'!$L$5:$AK$247,26,0)/1.1</f>
        <v>74608545.454545453</v>
      </c>
      <c r="L23" s="142">
        <f ca="1">SUMIF('Lương năng suất'!$N$4:$N$244,'Báo cáo lợi nhuận từng xe (2)'!E23,'Lương năng suất'!$AO$4:$AO$244)</f>
        <v>26547500</v>
      </c>
      <c r="M23" s="146">
        <v>10039000</v>
      </c>
      <c r="N23" s="147"/>
      <c r="O23" s="142">
        <f t="shared" ca="1" si="1"/>
        <v>18978636.454545453</v>
      </c>
      <c r="P23" s="158">
        <f>VLOOKUP(E23,'Dự thu chiết khấu'!$L$5:$T$247,9,0)</f>
        <v>20670000</v>
      </c>
      <c r="Q23" s="159"/>
    </row>
    <row r="24" spans="1:17" x14ac:dyDescent="0.25">
      <c r="A24" s="144">
        <v>20</v>
      </c>
      <c r="B24" s="141" t="s">
        <v>85</v>
      </c>
      <c r="C24" s="141" t="s">
        <v>86</v>
      </c>
      <c r="D24" s="141" t="s">
        <v>74</v>
      </c>
      <c r="E24" s="141" t="s">
        <v>87</v>
      </c>
      <c r="F24" s="151" t="s">
        <v>29</v>
      </c>
      <c r="G24" s="142">
        <v>1</v>
      </c>
      <c r="H24" s="142">
        <v>565445455</v>
      </c>
      <c r="I24" s="143"/>
      <c r="J24" s="142">
        <v>-601309091</v>
      </c>
      <c r="K24" s="142">
        <f>VLOOKUP(E24,'Dự thu chiết khấu'!$L$5:$AK$247,26,0)/1.1</f>
        <v>57508818.18181818</v>
      </c>
      <c r="L24" s="142">
        <f>SUMIF('Lương năng suất'!$N$4:$N$244,'Báo cáo lợi nhuận từng xe (2)'!E24,'Lương năng suất'!$AO$4:$AO$244)</f>
        <v>9100000</v>
      </c>
      <c r="M24" s="143"/>
      <c r="N24" s="143"/>
      <c r="O24" s="142">
        <f t="shared" si="1"/>
        <v>12545182.18181818</v>
      </c>
      <c r="P24" s="158">
        <f>VLOOKUP(E24,'Dự thu chiết khấu'!$L$5:$T$247,9,0)</f>
        <v>20670000</v>
      </c>
      <c r="Q24" s="159"/>
    </row>
    <row r="25" spans="1:17" x14ac:dyDescent="0.25">
      <c r="A25" s="140">
        <v>21</v>
      </c>
      <c r="B25" s="145" t="s">
        <v>88</v>
      </c>
      <c r="C25" s="145" t="s">
        <v>89</v>
      </c>
      <c r="D25" s="145" t="s">
        <v>74</v>
      </c>
      <c r="E25" s="145" t="s">
        <v>90</v>
      </c>
      <c r="F25" s="151" t="s">
        <v>29</v>
      </c>
      <c r="G25" s="146">
        <v>1</v>
      </c>
      <c r="H25" s="146">
        <v>559081818</v>
      </c>
      <c r="I25" s="147"/>
      <c r="J25" s="146">
        <v>-601309091</v>
      </c>
      <c r="K25" s="142">
        <f>VLOOKUP(E25,'Dự thu chiết khấu'!$L$5:$AK$247,26,0)/1.1</f>
        <v>57508818.18181818</v>
      </c>
      <c r="L25" s="142">
        <f>SUMIF('Lương năng suất'!$N$4:$N$244,'Báo cáo lợi nhuận từng xe (2)'!E25,'Lương năng suất'!$AO$4:$AO$244)</f>
        <v>4200000</v>
      </c>
      <c r="M25" s="147"/>
      <c r="N25" s="147"/>
      <c r="O25" s="142">
        <f t="shared" si="1"/>
        <v>11081545.18181818</v>
      </c>
      <c r="P25" s="158">
        <f>VLOOKUP(E25,'Dự thu chiết khấu'!$L$5:$T$247,9,0)</f>
        <v>20670000</v>
      </c>
      <c r="Q25" s="159"/>
    </row>
    <row r="26" spans="1:17" x14ac:dyDescent="0.25">
      <c r="A26" s="144">
        <v>22</v>
      </c>
      <c r="B26" s="141" t="s">
        <v>91</v>
      </c>
      <c r="C26" s="141" t="s">
        <v>92</v>
      </c>
      <c r="D26" s="141" t="s">
        <v>74</v>
      </c>
      <c r="E26" s="141" t="s">
        <v>93</v>
      </c>
      <c r="F26" s="153" t="s">
        <v>50</v>
      </c>
      <c r="G26" s="142">
        <v>1</v>
      </c>
      <c r="H26" s="142">
        <v>588781818</v>
      </c>
      <c r="I26" s="143"/>
      <c r="J26" s="142">
        <v>-601309091</v>
      </c>
      <c r="K26" s="142">
        <f>VLOOKUP(E26,'Dự thu chiết khấu'!$L$5:$AK$247,26,0)/1.1</f>
        <v>36078545.454545453</v>
      </c>
      <c r="L26" s="142">
        <f>SUMIF('Lương năng suất'!$N$4:$N$244,'Báo cáo lợi nhuận từng xe (2)'!E26,'Lương năng suất'!$AO$4:$AO$244)</f>
        <v>12600000</v>
      </c>
      <c r="M26" s="142">
        <v>7068651</v>
      </c>
      <c r="N26" s="143"/>
      <c r="O26" s="142">
        <f t="shared" si="1"/>
        <v>3882621.4545454532</v>
      </c>
      <c r="P26" s="158">
        <f>VLOOKUP(E26,'Dự thu chiết khấu'!$L$5:$T$247,9,0)</f>
        <v>0</v>
      </c>
      <c r="Q26" s="159"/>
    </row>
    <row r="27" spans="1:17" x14ac:dyDescent="0.25">
      <c r="A27" s="140">
        <v>23</v>
      </c>
      <c r="B27" s="145" t="s">
        <v>94</v>
      </c>
      <c r="C27" s="145" t="s">
        <v>95</v>
      </c>
      <c r="D27" s="145" t="s">
        <v>96</v>
      </c>
      <c r="E27" s="145" t="s">
        <v>97</v>
      </c>
      <c r="F27" s="153" t="s">
        <v>50</v>
      </c>
      <c r="G27" s="146">
        <v>1</v>
      </c>
      <c r="H27" s="146">
        <v>636636364</v>
      </c>
      <c r="I27" s="147"/>
      <c r="J27" s="146">
        <v>-653672727</v>
      </c>
      <c r="K27" s="142">
        <f>VLOOKUP(E27,'Dự thu chiết khấu'!$L$5:$AK$247,26,0)/1.1</f>
        <v>39220363.636363633</v>
      </c>
      <c r="L27" s="142">
        <f>SUMIF('Lương năng suất'!$N$4:$N$244,'Báo cáo lợi nhuận từng xe (2)'!E27,'Lương năng suất'!$AO$4:$AO$244)</f>
        <v>10668000</v>
      </c>
      <c r="M27" s="146">
        <v>7672273</v>
      </c>
      <c r="N27" s="147"/>
      <c r="O27" s="142">
        <f t="shared" si="1"/>
        <v>3843727.636363633</v>
      </c>
      <c r="P27" s="158">
        <f>VLOOKUP(E27,'Dự thu chiết khấu'!$L$5:$T$247,9,0)</f>
        <v>0</v>
      </c>
      <c r="Q27" s="159"/>
    </row>
    <row r="28" spans="1:17" x14ac:dyDescent="0.25">
      <c r="A28" s="144">
        <v>24</v>
      </c>
      <c r="B28" s="141" t="s">
        <v>98</v>
      </c>
      <c r="C28" s="141" t="s">
        <v>99</v>
      </c>
      <c r="D28" s="141" t="s">
        <v>96</v>
      </c>
      <c r="E28" s="141" t="s">
        <v>100</v>
      </c>
      <c r="F28" s="150" t="s">
        <v>20</v>
      </c>
      <c r="G28" s="142">
        <v>1</v>
      </c>
      <c r="H28" s="142">
        <v>670000000</v>
      </c>
      <c r="I28" s="143"/>
      <c r="J28" s="142">
        <v>-653672727</v>
      </c>
      <c r="K28" s="142">
        <f>VLOOKUP(E28,'Dự thu chiết khấu'!$L$5:$AK$247,26,0)/1.1</f>
        <v>0</v>
      </c>
      <c r="L28" s="142">
        <f ca="1">SUMIF('Lương năng suất'!$N$4:$N$244,'Báo cáo lợi nhuận từng xe (2)'!E28,'Lương năng suất'!$AO$4:$AO$244)</f>
        <v>26547500</v>
      </c>
      <c r="M28" s="142">
        <v>8022273</v>
      </c>
      <c r="N28" s="143"/>
      <c r="O28" s="142">
        <f t="shared" ca="1" si="1"/>
        <v>3405000</v>
      </c>
      <c r="P28" s="158">
        <f>VLOOKUP(E28,'Dự thu chiết khấu'!$L$5:$T$247,9,0)</f>
        <v>0</v>
      </c>
      <c r="Q28" s="159"/>
    </row>
    <row r="29" spans="1:17" x14ac:dyDescent="0.25">
      <c r="A29" s="140">
        <v>25</v>
      </c>
      <c r="B29" s="145" t="s">
        <v>101</v>
      </c>
      <c r="C29" s="145" t="s">
        <v>102</v>
      </c>
      <c r="D29" s="145" t="s">
        <v>96</v>
      </c>
      <c r="E29" s="145" t="s">
        <v>103</v>
      </c>
      <c r="F29" s="151" t="s">
        <v>29</v>
      </c>
      <c r="G29" s="146">
        <v>1</v>
      </c>
      <c r="H29" s="146">
        <v>630963636</v>
      </c>
      <c r="I29" s="147"/>
      <c r="J29" s="146">
        <v>-653672727</v>
      </c>
      <c r="K29" s="142">
        <f>VLOOKUP(E29,'Dự thu chiết khấu'!$L$5:$AK$247,26,0)/1.1</f>
        <v>39220363.636363633</v>
      </c>
      <c r="L29" s="142">
        <f>SUMIF('Lương năng suất'!$N$4:$N$244,'Báo cáo lợi nhuận từng xe (2)'!E29,'Lương năng suất'!$AO$4:$AO$244)</f>
        <v>6300000</v>
      </c>
      <c r="M29" s="147"/>
      <c r="N29" s="147"/>
      <c r="O29" s="142">
        <f t="shared" si="1"/>
        <v>10211272.636363633</v>
      </c>
      <c r="P29" s="158">
        <f>VLOOKUP(E29,'Dự thu chiết khấu'!$L$5:$T$247,9,0)</f>
        <v>0</v>
      </c>
      <c r="Q29" s="159"/>
    </row>
    <row r="30" spans="1:17" x14ac:dyDescent="0.25">
      <c r="A30" s="144">
        <v>26</v>
      </c>
      <c r="B30" s="141" t="s">
        <v>104</v>
      </c>
      <c r="C30" s="141" t="s">
        <v>105</v>
      </c>
      <c r="D30" s="141" t="s">
        <v>106</v>
      </c>
      <c r="E30" s="141" t="s">
        <v>107</v>
      </c>
      <c r="F30" s="153" t="s">
        <v>50</v>
      </c>
      <c r="G30" s="142">
        <v>1</v>
      </c>
      <c r="H30" s="142">
        <v>626418182</v>
      </c>
      <c r="I30" s="143"/>
      <c r="J30" s="142">
        <v>-660481818</v>
      </c>
      <c r="K30" s="142">
        <f>VLOOKUP(E30,'Dự thu chiết khấu'!$L$5:$AK$247,26,0)/1.1</f>
        <v>59120363.636363633</v>
      </c>
      <c r="L30" s="142">
        <f>SUMIF('Lương năng suất'!$N$4:$N$244,'Báo cáo lợi nhuận từng xe (2)'!E30,'Lương năng suất'!$AO$4:$AO$244)</f>
        <v>12600000</v>
      </c>
      <c r="M30" s="142">
        <v>7714818</v>
      </c>
      <c r="N30" s="143"/>
      <c r="O30" s="142">
        <f t="shared" si="1"/>
        <v>4741909.636363633</v>
      </c>
      <c r="P30" s="158">
        <f>VLOOKUP(E30,'Dự thu chiết khấu'!$L$5:$T$247,9,0)</f>
        <v>0</v>
      </c>
      <c r="Q30" s="159"/>
    </row>
    <row r="31" spans="1:17" x14ac:dyDescent="0.25">
      <c r="A31" s="140">
        <v>27</v>
      </c>
      <c r="B31" s="145" t="s">
        <v>108</v>
      </c>
      <c r="C31" s="145" t="s">
        <v>109</v>
      </c>
      <c r="D31" s="145" t="s">
        <v>106</v>
      </c>
      <c r="E31" s="145" t="s">
        <v>110</v>
      </c>
      <c r="F31" s="151" t="s">
        <v>29</v>
      </c>
      <c r="G31" s="146">
        <v>1</v>
      </c>
      <c r="H31" s="146">
        <v>619145455</v>
      </c>
      <c r="I31" s="147"/>
      <c r="J31" s="146">
        <v>-653672727</v>
      </c>
      <c r="K31" s="142">
        <f>VLOOKUP(E31,'Dự thu chiết khấu'!$L$5:$AK$247,26,0)/1.1</f>
        <v>61402181.818181813</v>
      </c>
      <c r="L31" s="142">
        <f>SUMIF('Lương năng suất'!$N$4:$N$244,'Báo cáo lợi nhuận từng xe (2)'!E31,'Lương năng suất'!$AO$4:$AO$244)</f>
        <v>7000000</v>
      </c>
      <c r="M31" s="147"/>
      <c r="N31" s="147"/>
      <c r="O31" s="142">
        <f t="shared" si="1"/>
        <v>19874909.818181813</v>
      </c>
      <c r="P31" s="158">
        <f>VLOOKUP(E31,'Dự thu chiết khấu'!$L$5:$T$247,9,0)</f>
        <v>0</v>
      </c>
      <c r="Q31" s="159"/>
    </row>
    <row r="32" spans="1:17" x14ac:dyDescent="0.25">
      <c r="A32" s="144">
        <v>28</v>
      </c>
      <c r="B32" s="141" t="s">
        <v>111</v>
      </c>
      <c r="C32" s="141" t="s">
        <v>112</v>
      </c>
      <c r="D32" s="141" t="s">
        <v>106</v>
      </c>
      <c r="E32" s="141" t="s">
        <v>113</v>
      </c>
      <c r="F32" s="151" t="s">
        <v>29</v>
      </c>
      <c r="G32" s="142">
        <v>1</v>
      </c>
      <c r="H32" s="142">
        <v>629145455</v>
      </c>
      <c r="I32" s="143"/>
      <c r="J32" s="142">
        <v>-653672727</v>
      </c>
      <c r="K32" s="142">
        <f>VLOOKUP(E32,'Dự thu chiết khấu'!$L$5:$AK$247,26,0)/1.1</f>
        <v>48311272.727272727</v>
      </c>
      <c r="L32" s="142">
        <f>SUMIF('Lương năng suất'!$N$4:$N$244,'Báo cáo lợi nhuận từng xe (2)'!E32,'Lương năng suất'!$AO$4:$AO$244)</f>
        <v>4200000</v>
      </c>
      <c r="M32" s="143"/>
      <c r="N32" s="143"/>
      <c r="O32" s="142">
        <f t="shared" si="1"/>
        <v>19584000.727272727</v>
      </c>
      <c r="P32" s="158">
        <f>VLOOKUP(E32,'Dự thu chiết khấu'!$L$5:$T$247,9,0)</f>
        <v>0</v>
      </c>
      <c r="Q32" s="159"/>
    </row>
    <row r="33" spans="1:17" x14ac:dyDescent="0.25">
      <c r="A33" s="140">
        <v>29</v>
      </c>
      <c r="B33" s="145" t="s">
        <v>114</v>
      </c>
      <c r="C33" s="145" t="s">
        <v>115</v>
      </c>
      <c r="D33" s="145" t="s">
        <v>106</v>
      </c>
      <c r="E33" s="145" t="s">
        <v>116</v>
      </c>
      <c r="F33" s="151" t="s">
        <v>29</v>
      </c>
      <c r="G33" s="146">
        <v>1</v>
      </c>
      <c r="H33" s="146">
        <v>630963636</v>
      </c>
      <c r="I33" s="147"/>
      <c r="J33" s="146">
        <v>-653672727</v>
      </c>
      <c r="K33" s="142">
        <f>VLOOKUP(E33,'Dự thu chiết khấu'!$L$5:$AK$247,26,0)/1.1</f>
        <v>39220363.636363633</v>
      </c>
      <c r="L33" s="142">
        <f>SUMIF('Lương năng suất'!$N$4:$N$244,'Báo cáo lợi nhuận từng xe (2)'!E33,'Lương năng suất'!$AO$4:$AO$244)</f>
        <v>5600000</v>
      </c>
      <c r="M33" s="147"/>
      <c r="N33" s="147"/>
      <c r="O33" s="142">
        <f t="shared" si="1"/>
        <v>10911272.636363633</v>
      </c>
      <c r="P33" s="158">
        <f>VLOOKUP(E33,'Dự thu chiết khấu'!$L$5:$T$247,9,0)</f>
        <v>0</v>
      </c>
      <c r="Q33" s="159"/>
    </row>
    <row r="34" spans="1:17" x14ac:dyDescent="0.25">
      <c r="A34" s="144">
        <v>30</v>
      </c>
      <c r="B34" s="141" t="s">
        <v>117</v>
      </c>
      <c r="C34" s="141" t="s">
        <v>118</v>
      </c>
      <c r="D34" s="141" t="s">
        <v>106</v>
      </c>
      <c r="E34" s="141" t="s">
        <v>119</v>
      </c>
      <c r="F34" s="150" t="s">
        <v>20</v>
      </c>
      <c r="G34" s="142">
        <v>1</v>
      </c>
      <c r="H34" s="142">
        <v>674545455</v>
      </c>
      <c r="I34" s="143"/>
      <c r="J34" s="142">
        <v>-653672727</v>
      </c>
      <c r="K34" s="142">
        <f>VLOOKUP(E34,'Dự thu chiết khấu'!$L$5:$AK$247,26,0)/1.1</f>
        <v>9090909.0909090899</v>
      </c>
      <c r="L34" s="142">
        <f ca="1">SUMIF('Lương năng suất'!$N$4:$N$244,'Báo cáo lợi nhuận từng xe (2)'!E34,'Lương năng suất'!$AO$4:$AO$244)</f>
        <v>26547500</v>
      </c>
      <c r="M34" s="142">
        <v>8322545</v>
      </c>
      <c r="N34" s="143"/>
      <c r="O34" s="142">
        <f t="shared" ca="1" si="1"/>
        <v>13941092.09090909</v>
      </c>
      <c r="P34" s="158">
        <f>VLOOKUP(E34,'Dự thu chiết khấu'!$L$5:$T$247,9,0)</f>
        <v>0</v>
      </c>
      <c r="Q34" s="159"/>
    </row>
    <row r="35" spans="1:17" x14ac:dyDescent="0.25">
      <c r="A35" s="140">
        <v>31</v>
      </c>
      <c r="B35" s="145" t="s">
        <v>120</v>
      </c>
      <c r="C35" s="145" t="s">
        <v>121</v>
      </c>
      <c r="D35" s="145" t="s">
        <v>106</v>
      </c>
      <c r="E35" s="145" t="s">
        <v>122</v>
      </c>
      <c r="F35" s="150" t="s">
        <v>20</v>
      </c>
      <c r="G35" s="146">
        <v>1</v>
      </c>
      <c r="H35" s="146">
        <v>640054545</v>
      </c>
      <c r="I35" s="147"/>
      <c r="J35" s="146">
        <v>-653672727</v>
      </c>
      <c r="K35" s="142">
        <f>VLOOKUP(E35,'Dự thu chiết khấu'!$L$5:$AK$247,26,0)/1.1</f>
        <v>48311272.727272727</v>
      </c>
      <c r="L35" s="142">
        <f ca="1">SUMIF('Lương năng suất'!$N$4:$N$244,'Báo cáo lợi nhuận từng xe (2)'!E35,'Lương năng suất'!$AO$4:$AO$244)</f>
        <v>26547500</v>
      </c>
      <c r="M35" s="146">
        <v>8322545</v>
      </c>
      <c r="N35" s="147"/>
      <c r="O35" s="142">
        <f t="shared" ca="1" si="1"/>
        <v>13770545.727272727</v>
      </c>
      <c r="P35" s="158">
        <f>VLOOKUP(E35,'Dự thu chiết khấu'!$L$5:$T$247,9,0)</f>
        <v>0</v>
      </c>
      <c r="Q35" s="159"/>
    </row>
    <row r="36" spans="1:17" x14ac:dyDescent="0.25">
      <c r="A36" s="144">
        <v>32</v>
      </c>
      <c r="B36" s="141" t="s">
        <v>123</v>
      </c>
      <c r="C36" s="141" t="s">
        <v>124</v>
      </c>
      <c r="D36" s="141" t="s">
        <v>106</v>
      </c>
      <c r="E36" s="141" t="s">
        <v>125</v>
      </c>
      <c r="F36" s="151" t="s">
        <v>29</v>
      </c>
      <c r="G36" s="142">
        <v>1</v>
      </c>
      <c r="H36" s="142">
        <v>632781818</v>
      </c>
      <c r="I36" s="143"/>
      <c r="J36" s="142">
        <v>-653672727</v>
      </c>
      <c r="K36" s="142">
        <f>VLOOKUP(E36,'Dự thu chiết khấu'!$L$5:$AK$247,26,0)/1.1</f>
        <v>39220363.636363633</v>
      </c>
      <c r="L36" s="142">
        <f>SUMIF('Lương năng suất'!$N$4:$N$244,'Báo cáo lợi nhuận từng xe (2)'!E36,'Lương năng suất'!$AO$4:$AO$244)</f>
        <v>7000000</v>
      </c>
      <c r="M36" s="143"/>
      <c r="N36" s="143"/>
      <c r="O36" s="142">
        <f t="shared" si="1"/>
        <v>11329454.636363633</v>
      </c>
      <c r="P36" s="158">
        <f>VLOOKUP(E36,'Dự thu chiết khấu'!$L$5:$T$247,9,0)</f>
        <v>0</v>
      </c>
      <c r="Q36" s="159"/>
    </row>
    <row r="37" spans="1:17" x14ac:dyDescent="0.25">
      <c r="A37" s="140">
        <v>33</v>
      </c>
      <c r="B37" s="145" t="s">
        <v>126</v>
      </c>
      <c r="C37" s="145" t="s">
        <v>127</v>
      </c>
      <c r="D37" s="145" t="s">
        <v>106</v>
      </c>
      <c r="E37" s="145" t="s">
        <v>128</v>
      </c>
      <c r="F37" s="154" t="s">
        <v>54</v>
      </c>
      <c r="G37" s="146">
        <v>1</v>
      </c>
      <c r="H37" s="146">
        <v>675454545</v>
      </c>
      <c r="I37" s="147"/>
      <c r="J37" s="146">
        <v>-653672727</v>
      </c>
      <c r="K37" s="142">
        <f>VLOOKUP(E37,'Dự thu chiết khấu'!$L$5:$AK$247,26,0)/1.1</f>
        <v>0</v>
      </c>
      <c r="L37" s="142">
        <f ca="1">SUMIF('Lương năng suất'!$N$4:$N$244,'Báo cáo lợi nhuận từng xe (2)'!E37,'Lương năng suất'!$AO$4:$AO$244)</f>
        <v>26547500</v>
      </c>
      <c r="M37" s="146">
        <v>9073637</v>
      </c>
      <c r="N37" s="147"/>
      <c r="O37" s="142">
        <f t="shared" ca="1" si="1"/>
        <v>2144817.3636363633</v>
      </c>
      <c r="P37" s="158">
        <f>VLOOKUP(E37,'Dự thu chiết khấu'!$L$5:$T$247,9,0)</f>
        <v>0</v>
      </c>
      <c r="Q37" s="159"/>
    </row>
    <row r="38" spans="1:17" x14ac:dyDescent="0.25">
      <c r="A38" s="144">
        <v>34</v>
      </c>
      <c r="B38" s="141" t="s">
        <v>129</v>
      </c>
      <c r="C38" s="141" t="s">
        <v>130</v>
      </c>
      <c r="D38" s="141" t="s">
        <v>106</v>
      </c>
      <c r="E38" s="141" t="s">
        <v>131</v>
      </c>
      <c r="F38" s="151" t="s">
        <v>29</v>
      </c>
      <c r="G38" s="142">
        <v>1</v>
      </c>
      <c r="H38" s="142">
        <v>640054545</v>
      </c>
      <c r="I38" s="143"/>
      <c r="J38" s="142">
        <v>-653672727</v>
      </c>
      <c r="K38" s="142">
        <f>VLOOKUP(E38,'Dự thu chiết khấu'!$L$5:$AK$247,26,0)/1.1</f>
        <v>48311272.727272727</v>
      </c>
      <c r="L38" s="142">
        <f>SUMIF('Lương năng suất'!$N$4:$N$244,'Báo cáo lợi nhuận từng xe (2)'!E38,'Lương năng suất'!$AO$4:$AO$244)</f>
        <v>12600000</v>
      </c>
      <c r="M38" s="142">
        <v>9654545</v>
      </c>
      <c r="N38" s="143"/>
      <c r="O38" s="142">
        <f t="shared" si="1"/>
        <v>12438545.727272727</v>
      </c>
      <c r="P38" s="158">
        <f>VLOOKUP(E38,'Dự thu chiết khấu'!$L$5:$T$247,9,0)</f>
        <v>0</v>
      </c>
      <c r="Q38" s="159"/>
    </row>
    <row r="39" spans="1:17" x14ac:dyDescent="0.25">
      <c r="A39" s="140">
        <v>35</v>
      </c>
      <c r="B39" s="145" t="s">
        <v>132</v>
      </c>
      <c r="C39" s="145" t="s">
        <v>133</v>
      </c>
      <c r="D39" s="145" t="s">
        <v>106</v>
      </c>
      <c r="E39" s="145" t="s">
        <v>134</v>
      </c>
      <c r="F39" s="153" t="s">
        <v>50</v>
      </c>
      <c r="G39" s="146">
        <v>1</v>
      </c>
      <c r="H39" s="146">
        <v>640054545</v>
      </c>
      <c r="I39" s="147"/>
      <c r="J39" s="146">
        <v>-653672727</v>
      </c>
      <c r="K39" s="142">
        <f>VLOOKUP(E39,'Dự thu chiết khấu'!$L$5:$AK$247,26,0)/1.1</f>
        <v>39220363.636363633</v>
      </c>
      <c r="L39" s="142">
        <f>SUMIF('Lương năng suất'!$N$4:$N$244,'Báo cáo lợi nhuận từng xe (2)'!E39,'Lương năng suất'!$AO$4:$AO$244)</f>
        <v>12600000</v>
      </c>
      <c r="M39" s="146">
        <v>9654545</v>
      </c>
      <c r="N39" s="147"/>
      <c r="O39" s="142">
        <f t="shared" si="1"/>
        <v>3347636.636363633</v>
      </c>
      <c r="P39" s="158">
        <f>VLOOKUP(E39,'Dự thu chiết khấu'!$L$5:$T$247,9,0)</f>
        <v>0</v>
      </c>
      <c r="Q39" s="159"/>
    </row>
    <row r="40" spans="1:17" x14ac:dyDescent="0.25">
      <c r="A40" s="144">
        <v>36</v>
      </c>
      <c r="B40" s="141" t="s">
        <v>135</v>
      </c>
      <c r="C40" s="141" t="s">
        <v>136</v>
      </c>
      <c r="D40" s="141" t="s">
        <v>106</v>
      </c>
      <c r="E40" s="141" t="s">
        <v>137</v>
      </c>
      <c r="F40" s="154" t="s">
        <v>54</v>
      </c>
      <c r="G40" s="142">
        <v>1</v>
      </c>
      <c r="H40" s="142">
        <v>619627273</v>
      </c>
      <c r="I40" s="143"/>
      <c r="J40" s="142">
        <v>-653672727</v>
      </c>
      <c r="K40" s="142">
        <f>VLOOKUP(E40,'Dự thu chiết khấu'!$L$5:$AK$247,26,0)/1.1</f>
        <v>61725181.818181813</v>
      </c>
      <c r="L40" s="142">
        <f ca="1">SUMIF('Lương năng suất'!$N$4:$N$244,'Báo cáo lợi nhuận từng xe (2)'!E40,'Lương năng suất'!$AO$4:$AO$244)</f>
        <v>26547500</v>
      </c>
      <c r="M40" s="142">
        <v>9857000</v>
      </c>
      <c r="N40" s="143"/>
      <c r="O40" s="142">
        <f t="shared" ca="1" si="1"/>
        <v>7854727.8181818128</v>
      </c>
      <c r="P40" s="158">
        <f>VLOOKUP(E40,'Dự thu chiết khấu'!$L$5:$T$247,9,0)</f>
        <v>22470000</v>
      </c>
      <c r="Q40" s="159"/>
    </row>
    <row r="41" spans="1:17" x14ac:dyDescent="0.25">
      <c r="A41" s="140">
        <v>37</v>
      </c>
      <c r="B41" s="145" t="s">
        <v>138</v>
      </c>
      <c r="C41" s="145" t="s">
        <v>139</v>
      </c>
      <c r="D41" s="145" t="s">
        <v>106</v>
      </c>
      <c r="E41" s="145" t="s">
        <v>140</v>
      </c>
      <c r="F41" s="154" t="s">
        <v>54</v>
      </c>
      <c r="G41" s="146">
        <v>1</v>
      </c>
      <c r="H41" s="146">
        <v>626418182</v>
      </c>
      <c r="I41" s="147"/>
      <c r="J41" s="158">
        <v>-653672727</v>
      </c>
      <c r="K41" s="142">
        <f>VLOOKUP(E41,'Dự thu chiết khấu'!$L$5:$AK$247,26,0)/1.1</f>
        <v>52311272.727272727</v>
      </c>
      <c r="L41" s="142">
        <f ca="1">SUMIF('Lương năng suất'!$N$4:$N$244,'Báo cáo lợi nhuận từng xe (2)'!E41,'Lương năng suất'!$AO$4:$AO$244)</f>
        <v>26547500</v>
      </c>
      <c r="M41" s="146">
        <v>9857000</v>
      </c>
      <c r="N41" s="147"/>
      <c r="O41" s="142">
        <f t="shared" ca="1" si="1"/>
        <v>3277545.7272727266</v>
      </c>
      <c r="P41" s="158">
        <f>VLOOKUP(E41,'Dự thu chiết khấu'!$L$5:$T$247,9,0)</f>
        <v>0</v>
      </c>
      <c r="Q41" s="159"/>
    </row>
    <row r="42" spans="1:17" x14ac:dyDescent="0.25">
      <c r="A42" s="144">
        <v>38</v>
      </c>
      <c r="B42" s="141" t="s">
        <v>141</v>
      </c>
      <c r="C42" s="141" t="s">
        <v>142</v>
      </c>
      <c r="D42" s="141" t="s">
        <v>106</v>
      </c>
      <c r="E42" s="141" t="s">
        <v>143</v>
      </c>
      <c r="F42" s="151" t="s">
        <v>29</v>
      </c>
      <c r="G42" s="142">
        <v>1</v>
      </c>
      <c r="H42" s="142">
        <v>626418182</v>
      </c>
      <c r="I42" s="143"/>
      <c r="J42" s="142">
        <v>-653672727</v>
      </c>
      <c r="K42" s="142">
        <f>VLOOKUP(E42,'Dự thu chiết khấu'!$L$5:$AK$247,26,0)/1.1</f>
        <v>61402181.818181813</v>
      </c>
      <c r="L42" s="142">
        <f>SUMIF('Lương năng suất'!$N$4:$N$244,'Báo cáo lợi nhuận từng xe (2)'!E42,'Lương năng suất'!$AO$4:$AO$244)</f>
        <v>12600000</v>
      </c>
      <c r="M42" s="143"/>
      <c r="N42" s="143"/>
      <c r="O42" s="142">
        <f t="shared" si="1"/>
        <v>21547636.818181813</v>
      </c>
      <c r="P42" s="158">
        <f>VLOOKUP(E42,'Dự thu chiết khấu'!$L$5:$T$247,9,0)</f>
        <v>0</v>
      </c>
      <c r="Q42" s="159"/>
    </row>
    <row r="43" spans="1:17" x14ac:dyDescent="0.25">
      <c r="A43" s="140">
        <v>39</v>
      </c>
      <c r="B43" s="141" t="s">
        <v>147</v>
      </c>
      <c r="C43" s="141" t="s">
        <v>148</v>
      </c>
      <c r="D43" s="141" t="s">
        <v>106</v>
      </c>
      <c r="E43" s="141" t="s">
        <v>149</v>
      </c>
      <c r="F43" s="151" t="s">
        <v>29</v>
      </c>
      <c r="G43" s="142">
        <v>1</v>
      </c>
      <c r="H43" s="142">
        <v>630453727</v>
      </c>
      <c r="I43" s="143"/>
      <c r="J43" s="142">
        <v>-653672727</v>
      </c>
      <c r="K43" s="142">
        <f>VLOOKUP(E43,'Dự thu chiết khấu'!$L$5:$AK$247,26,0)/1.1</f>
        <v>52277476.36363636</v>
      </c>
      <c r="L43" s="142">
        <f>SUMIF('Lương năng suất'!$N$4:$N$244,'Báo cáo lợi nhuận từng xe (2)'!E43,'Lương năng suất'!$AO$4:$AO$244)</f>
        <v>12600000</v>
      </c>
      <c r="M43" s="143"/>
      <c r="N43" s="143"/>
      <c r="O43" s="142">
        <f t="shared" si="1"/>
        <v>16458476.36363636</v>
      </c>
      <c r="P43" s="158">
        <f>VLOOKUP(E43,'Dự thu chiết khấu'!$L$5:$T$247,9,0)</f>
        <v>0</v>
      </c>
      <c r="Q43" s="159"/>
    </row>
    <row r="44" spans="1:17" x14ac:dyDescent="0.25">
      <c r="A44" s="144">
        <v>40</v>
      </c>
      <c r="B44" s="145" t="s">
        <v>150</v>
      </c>
      <c r="C44" s="145" t="s">
        <v>151</v>
      </c>
      <c r="D44" s="145" t="s">
        <v>106</v>
      </c>
      <c r="E44" s="145" t="s">
        <v>152</v>
      </c>
      <c r="F44" s="151" t="s">
        <v>29</v>
      </c>
      <c r="G44" s="146">
        <v>1</v>
      </c>
      <c r="H44" s="146">
        <v>611445455</v>
      </c>
      <c r="I44" s="147"/>
      <c r="J44" s="146">
        <v>-653672727</v>
      </c>
      <c r="K44" s="142">
        <f>VLOOKUP(E44,'Dự thu chiết khấu'!$L$5:$AK$247,26,0)/1.1</f>
        <v>61725181.818181813</v>
      </c>
      <c r="L44" s="142">
        <f>SUMIF('Lương năng suất'!$N$4:$N$244,'Báo cáo lợi nhuận từng xe (2)'!E44,'Lương năng suất'!$AO$4:$AO$244)</f>
        <v>6300000</v>
      </c>
      <c r="M44" s="147"/>
      <c r="N44" s="147"/>
      <c r="O44" s="142">
        <f t="shared" ref="O44" si="2">H44+I44+J44+K44-L44-M44-N44</f>
        <v>13197909.818181813</v>
      </c>
      <c r="P44" s="158">
        <f>VLOOKUP(E44,'Dự thu chiết khấu'!$L$5:$T$247,9,0)</f>
        <v>22470000</v>
      </c>
      <c r="Q44" s="159"/>
    </row>
    <row r="45" spans="1:17" x14ac:dyDescent="0.25">
      <c r="A45" s="144">
        <v>40</v>
      </c>
      <c r="B45" s="145" t="s">
        <v>150</v>
      </c>
      <c r="C45" s="145" t="s">
        <v>151</v>
      </c>
      <c r="D45" s="145" t="s">
        <v>106</v>
      </c>
      <c r="E45" s="145" t="s">
        <v>1468</v>
      </c>
      <c r="F45" s="151" t="s">
        <v>29</v>
      </c>
      <c r="G45" s="146">
        <v>1</v>
      </c>
      <c r="H45" s="146">
        <v>611445455</v>
      </c>
      <c r="I45" s="147"/>
      <c r="J45" s="146">
        <v>-653672727</v>
      </c>
      <c r="K45" s="142">
        <f>VLOOKUP(E45,'Dự thu chiết khấu'!$L$5:$AK$247,26,0)/1.1</f>
        <v>61725181.818181813</v>
      </c>
      <c r="L45" s="142">
        <f>SUMIF('Lương năng suất'!$N$4:$N$244,'Báo cáo lợi nhuận từng xe (2)'!E45,'Lương năng suất'!$AO$4:$AO$244)</f>
        <v>6300000</v>
      </c>
      <c r="M45" s="147"/>
      <c r="N45" s="147"/>
      <c r="O45" s="142">
        <f t="shared" si="1"/>
        <v>13197909.818181813</v>
      </c>
      <c r="P45" s="158">
        <f>VLOOKUP(E45,'Dự thu chiết khấu'!$L$5:$T$247,9,0)</f>
        <v>22470000</v>
      </c>
      <c r="Q45" s="159"/>
    </row>
    <row r="46" spans="1:17" x14ac:dyDescent="0.25">
      <c r="A46" s="140">
        <v>41</v>
      </c>
      <c r="B46" s="141" t="s">
        <v>153</v>
      </c>
      <c r="C46" s="141" t="s">
        <v>154</v>
      </c>
      <c r="D46" s="141" t="s">
        <v>106</v>
      </c>
      <c r="E46" s="141" t="s">
        <v>155</v>
      </c>
      <c r="F46" s="153" t="s">
        <v>50</v>
      </c>
      <c r="G46" s="142">
        <v>1</v>
      </c>
      <c r="H46" s="142">
        <v>605990909</v>
      </c>
      <c r="I46" s="143"/>
      <c r="J46" s="142">
        <v>-660481818</v>
      </c>
      <c r="K46" s="142">
        <f>VLOOKUP(E46,'Dự thu chiết khấu'!$L$5:$AK$247,26,0)/1.1</f>
        <v>90579727.272727266</v>
      </c>
      <c r="L46" s="142">
        <f>SUMIF('Lương năng suất'!$N$4:$N$244,'Báo cáo lợi nhuận từng xe (2)'!E46,'Lương năng suất'!$AO$4:$AO$244)</f>
        <v>12600000</v>
      </c>
      <c r="M46" s="142">
        <v>9654545</v>
      </c>
      <c r="N46" s="143"/>
      <c r="O46" s="142">
        <f t="shared" si="1"/>
        <v>13834273.272727266</v>
      </c>
      <c r="P46" s="158">
        <f>VLOOKUP(E46,'Dự thu chiết khấu'!$L$5:$T$247,9,0)</f>
        <v>22470000</v>
      </c>
      <c r="Q46" s="159"/>
    </row>
    <row r="47" spans="1:17" x14ac:dyDescent="0.25">
      <c r="A47" s="144">
        <v>42</v>
      </c>
      <c r="B47" s="145" t="s">
        <v>156</v>
      </c>
      <c r="C47" s="145" t="s">
        <v>157</v>
      </c>
      <c r="D47" s="145" t="s">
        <v>106</v>
      </c>
      <c r="E47" s="145" t="s">
        <v>158</v>
      </c>
      <c r="F47" s="153" t="s">
        <v>50</v>
      </c>
      <c r="G47" s="146">
        <v>1</v>
      </c>
      <c r="H47" s="146">
        <v>615509091</v>
      </c>
      <c r="I47" s="147"/>
      <c r="J47" s="146">
        <v>-653672727</v>
      </c>
      <c r="K47" s="142">
        <f>VLOOKUP(E47,'Dự thu chiết khấu'!$L$5:$AK$247,26,0)/1.1</f>
        <v>52311272.727272727</v>
      </c>
      <c r="L47" s="142">
        <f ca="1">SUMIF('Lương năng suất'!$N$4:$N$244,'Báo cáo lợi nhuận từng xe (2)'!E47,'Lương năng suất'!$AO$4:$AO$244)</f>
        <v>26547500</v>
      </c>
      <c r="M47" s="146">
        <v>9857000</v>
      </c>
      <c r="N47" s="147"/>
      <c r="O47" s="142">
        <f t="shared" ca="1" si="1"/>
        <v>768454.7272727266</v>
      </c>
      <c r="P47" s="158">
        <f>VLOOKUP(E47,'Dự thu chiết khấu'!$L$5:$T$247,9,0)</f>
        <v>0</v>
      </c>
      <c r="Q47" s="159"/>
    </row>
    <row r="48" spans="1:17" x14ac:dyDescent="0.25">
      <c r="A48" s="140">
        <v>43</v>
      </c>
      <c r="B48" s="141" t="s">
        <v>159</v>
      </c>
      <c r="C48" s="141" t="s">
        <v>160</v>
      </c>
      <c r="D48" s="141" t="s">
        <v>106</v>
      </c>
      <c r="E48" s="141" t="s">
        <v>161</v>
      </c>
      <c r="F48" s="151" t="s">
        <v>29</v>
      </c>
      <c r="G48" s="142">
        <v>1</v>
      </c>
      <c r="H48" s="142">
        <v>626418182</v>
      </c>
      <c r="I48" s="143"/>
      <c r="J48" s="142">
        <v>-653672727</v>
      </c>
      <c r="K48" s="142">
        <f>VLOOKUP(E48,'Dự thu chiết khấu'!$L$5:$AK$247,26,0)/1.1</f>
        <v>61402181.818181813</v>
      </c>
      <c r="L48" s="142">
        <f>SUMIF('Lương năng suất'!$N$4:$N$244,'Báo cáo lợi nhuận từng xe (2)'!E48,'Lương năng suất'!$AO$4:$AO$244)</f>
        <v>12600000</v>
      </c>
      <c r="M48" s="143"/>
      <c r="N48" s="143"/>
      <c r="O48" s="142">
        <f t="shared" si="1"/>
        <v>21547636.818181813</v>
      </c>
      <c r="P48" s="158">
        <f>VLOOKUP(E48,'Dự thu chiết khấu'!$L$5:$T$247,9,0)</f>
        <v>0</v>
      </c>
      <c r="Q48" s="159"/>
    </row>
    <row r="49" spans="1:17" x14ac:dyDescent="0.25">
      <c r="A49" s="144">
        <v>44</v>
      </c>
      <c r="B49" s="145" t="s">
        <v>162</v>
      </c>
      <c r="C49" s="145" t="s">
        <v>163</v>
      </c>
      <c r="D49" s="145" t="s">
        <v>106</v>
      </c>
      <c r="E49" s="145" t="s">
        <v>164</v>
      </c>
      <c r="F49" s="154" t="s">
        <v>54</v>
      </c>
      <c r="G49" s="146">
        <v>1</v>
      </c>
      <c r="H49" s="146">
        <v>629145455</v>
      </c>
      <c r="I49" s="147"/>
      <c r="J49" s="146">
        <v>-653672727</v>
      </c>
      <c r="K49" s="142">
        <f>VLOOKUP(E49,'Dự thu chiết khấu'!$L$5:$AK$247,26,0)/1.1</f>
        <v>48311272.727272727</v>
      </c>
      <c r="L49" s="142">
        <f ca="1">SUMIF('Lương năng suất'!$N$4:$N$244,'Báo cáo lợi nhuận từng xe (2)'!E49,'Lương năng suất'!$AO$4:$AO$244)</f>
        <v>26547500</v>
      </c>
      <c r="M49" s="146">
        <v>9857000</v>
      </c>
      <c r="N49" s="147"/>
      <c r="O49" s="142">
        <f t="shared" ca="1" si="1"/>
        <v>9727000.7272727266</v>
      </c>
      <c r="P49" s="158">
        <f>VLOOKUP(E49,'Dự thu chiết khấu'!$L$5:$T$247,9,0)</f>
        <v>0</v>
      </c>
      <c r="Q49" s="159"/>
    </row>
    <row r="50" spans="1:17" x14ac:dyDescent="0.25">
      <c r="A50" s="140">
        <v>45</v>
      </c>
      <c r="B50" s="141" t="s">
        <v>165</v>
      </c>
      <c r="C50" s="141" t="s">
        <v>166</v>
      </c>
      <c r="D50" s="141" t="s">
        <v>106</v>
      </c>
      <c r="E50" s="141" t="s">
        <v>167</v>
      </c>
      <c r="F50" s="154" t="s">
        <v>54</v>
      </c>
      <c r="G50" s="142">
        <v>1</v>
      </c>
      <c r="H50" s="142">
        <v>629145455</v>
      </c>
      <c r="I50" s="143"/>
      <c r="J50" s="142">
        <v>-653672727</v>
      </c>
      <c r="K50" s="142">
        <f>VLOOKUP(E50,'Dự thu chiết khấu'!$L$5:$AK$247,26,0)/1.1</f>
        <v>48311272.727272727</v>
      </c>
      <c r="L50" s="142">
        <f ca="1">SUMIF('Lương năng suất'!$N$4:$N$244,'Báo cáo lợi nhuận từng xe (2)'!E50,'Lương năng suất'!$AO$4:$AO$244)</f>
        <v>26547500</v>
      </c>
      <c r="M50" s="142">
        <v>9857000</v>
      </c>
      <c r="N50" s="143"/>
      <c r="O50" s="142">
        <f t="shared" ca="1" si="1"/>
        <v>9727000.7272727266</v>
      </c>
      <c r="P50" s="158">
        <f>VLOOKUP(E50,'Dự thu chiết khấu'!$L$5:$T$247,9,0)</f>
        <v>0</v>
      </c>
      <c r="Q50" s="159"/>
    </row>
    <row r="51" spans="1:17" x14ac:dyDescent="0.25">
      <c r="A51" s="144">
        <v>46</v>
      </c>
      <c r="B51" s="145" t="s">
        <v>168</v>
      </c>
      <c r="C51" s="145" t="s">
        <v>169</v>
      </c>
      <c r="D51" s="145" t="s">
        <v>106</v>
      </c>
      <c r="E51" s="145" t="s">
        <v>170</v>
      </c>
      <c r="F51" s="153" t="s">
        <v>50</v>
      </c>
      <c r="G51" s="146">
        <v>1</v>
      </c>
      <c r="H51" s="146">
        <v>629145455</v>
      </c>
      <c r="I51" s="147"/>
      <c r="J51" s="146">
        <v>-653672727</v>
      </c>
      <c r="K51" s="142">
        <f>VLOOKUP(E51,'Dự thu chiết khấu'!$L$5:$AK$247,26,0)/1.1</f>
        <v>39220363.636363633</v>
      </c>
      <c r="L51" s="142">
        <f>SUMIF('Lương năng suất'!$N$4:$N$244,'Báo cáo lợi nhuận từng xe (2)'!E51,'Lương năng suất'!$AO$4:$AO$244)</f>
        <v>4200000</v>
      </c>
      <c r="M51" s="146">
        <v>6070098</v>
      </c>
      <c r="N51" s="147"/>
      <c r="O51" s="142">
        <f t="shared" si="1"/>
        <v>4422993.636363633</v>
      </c>
      <c r="P51" s="158">
        <f>VLOOKUP(E51,'Dự thu chiết khấu'!$L$5:$T$247,9,0)</f>
        <v>0</v>
      </c>
      <c r="Q51" s="159"/>
    </row>
    <row r="52" spans="1:17" x14ac:dyDescent="0.25">
      <c r="A52" s="140">
        <v>47</v>
      </c>
      <c r="B52" s="141" t="s">
        <v>171</v>
      </c>
      <c r="C52" s="141" t="s">
        <v>172</v>
      </c>
      <c r="D52" s="141" t="s">
        <v>106</v>
      </c>
      <c r="E52" s="141" t="s">
        <v>173</v>
      </c>
      <c r="F52" s="152" t="s">
        <v>43</v>
      </c>
      <c r="G52" s="142">
        <v>1</v>
      </c>
      <c r="H52" s="142">
        <v>640054545</v>
      </c>
      <c r="I52" s="143"/>
      <c r="J52" s="142">
        <v>-653672727</v>
      </c>
      <c r="K52" s="142">
        <f>VLOOKUP(E52,'Dự thu chiết khấu'!$L$5:$AK$247,26,0)/1.1</f>
        <v>39220363.636363633</v>
      </c>
      <c r="L52" s="142">
        <f>SUMIF('Lương năng suất'!$N$4:$N$244,'Báo cáo lợi nhuận từng xe (2)'!E52,'Lương năng suất'!$AO$4:$AO$244)</f>
        <v>11018000</v>
      </c>
      <c r="M52" s="142">
        <v>9654545</v>
      </c>
      <c r="N52" s="142">
        <v>2260000</v>
      </c>
      <c r="O52" s="142">
        <f t="shared" si="1"/>
        <v>2669636.636363633</v>
      </c>
      <c r="P52" s="158">
        <f>VLOOKUP(E52,'Dự thu chiết khấu'!$L$5:$T$247,9,0)</f>
        <v>0</v>
      </c>
      <c r="Q52" s="159"/>
    </row>
    <row r="53" spans="1:17" x14ac:dyDescent="0.25">
      <c r="A53" s="144">
        <v>48</v>
      </c>
      <c r="B53" s="145" t="s">
        <v>174</v>
      </c>
      <c r="C53" s="145" t="s">
        <v>175</v>
      </c>
      <c r="D53" s="145" t="s">
        <v>106</v>
      </c>
      <c r="E53" s="145" t="s">
        <v>176</v>
      </c>
      <c r="F53" s="153" t="s">
        <v>50</v>
      </c>
      <c r="G53" s="146">
        <v>1</v>
      </c>
      <c r="H53" s="146">
        <v>640054545</v>
      </c>
      <c r="I53" s="147"/>
      <c r="J53" s="146">
        <v>-653672727</v>
      </c>
      <c r="K53" s="142">
        <f>VLOOKUP(E53,'Dự thu chiết khấu'!$L$5:$AK$247,26,0)/1.1</f>
        <v>39220363.636363633</v>
      </c>
      <c r="L53" s="142">
        <f>SUMIF('Lương năng suất'!$N$4:$N$244,'Báo cáo lợi nhuận từng xe (2)'!E53,'Lương năng suất'!$AO$4:$AO$244)</f>
        <v>12600000</v>
      </c>
      <c r="M53" s="146">
        <v>7714818</v>
      </c>
      <c r="N53" s="147"/>
      <c r="O53" s="142">
        <f t="shared" si="1"/>
        <v>5287363.636363633</v>
      </c>
      <c r="P53" s="158">
        <f>VLOOKUP(E53,'Dự thu chiết khấu'!$L$5:$T$247,9,0)</f>
        <v>0</v>
      </c>
      <c r="Q53" s="159"/>
    </row>
    <row r="54" spans="1:17" x14ac:dyDescent="0.25">
      <c r="A54" s="140">
        <v>49</v>
      </c>
      <c r="B54" s="141" t="s">
        <v>177</v>
      </c>
      <c r="C54" s="141" t="s">
        <v>178</v>
      </c>
      <c r="D54" s="141" t="s">
        <v>106</v>
      </c>
      <c r="E54" s="141" t="s">
        <v>179</v>
      </c>
      <c r="F54" s="151" t="s">
        <v>29</v>
      </c>
      <c r="G54" s="142">
        <v>1</v>
      </c>
      <c r="H54" s="142">
        <v>671818182</v>
      </c>
      <c r="I54" s="143"/>
      <c r="J54" s="142">
        <v>-653672727</v>
      </c>
      <c r="K54" s="142">
        <f>VLOOKUP(E54,'Dự thu chiết khấu'!$L$5:$AK$247,26,0)/1.1</f>
        <v>9090909.0909090899</v>
      </c>
      <c r="L54" s="142">
        <f>SUMIF('Lương năng suất'!$N$4:$N$244,'Báo cáo lợi nhuận từng xe (2)'!E54,'Lương năng suất'!$AO$4:$AO$244)</f>
        <v>5600000</v>
      </c>
      <c r="M54" s="143"/>
      <c r="N54" s="143"/>
      <c r="O54" s="142">
        <f t="shared" si="1"/>
        <v>21636364.09090909</v>
      </c>
      <c r="P54" s="158">
        <f>VLOOKUP(E54,'Dự thu chiết khấu'!$L$5:$T$247,9,0)</f>
        <v>0</v>
      </c>
      <c r="Q54" s="159"/>
    </row>
    <row r="55" spans="1:17" x14ac:dyDescent="0.25">
      <c r="A55" s="144">
        <v>50</v>
      </c>
      <c r="B55" s="145" t="s">
        <v>180</v>
      </c>
      <c r="C55" s="145" t="s">
        <v>181</v>
      </c>
      <c r="D55" s="145" t="s">
        <v>106</v>
      </c>
      <c r="E55" s="145" t="s">
        <v>182</v>
      </c>
      <c r="F55" s="152" t="s">
        <v>43</v>
      </c>
      <c r="G55" s="146">
        <v>1</v>
      </c>
      <c r="H55" s="146">
        <v>619627273</v>
      </c>
      <c r="I55" s="147"/>
      <c r="J55" s="146">
        <v>-653672727</v>
      </c>
      <c r="K55" s="142">
        <f>VLOOKUP(E55,'Dự thu chiết khấu'!$L$5:$AK$247,26,0)/1.1</f>
        <v>61725181.818181813</v>
      </c>
      <c r="L55" s="142">
        <f>SUMIF('Lương năng suất'!$N$4:$N$244,'Báo cáo lợi nhuận từng xe (2)'!E55,'Lương năng suất'!$AO$4:$AO$244)</f>
        <v>12600000</v>
      </c>
      <c r="M55" s="146">
        <v>9654545</v>
      </c>
      <c r="N55" s="147"/>
      <c r="O55" s="142">
        <f t="shared" si="1"/>
        <v>5425182.8181818128</v>
      </c>
      <c r="P55" s="158">
        <f>VLOOKUP(E55,'Dự thu chiết khấu'!$L$5:$T$247,9,0)</f>
        <v>22470000</v>
      </c>
      <c r="Q55" s="159"/>
    </row>
    <row r="56" spans="1:17" x14ac:dyDescent="0.25">
      <c r="A56" s="140">
        <v>51</v>
      </c>
      <c r="B56" s="141" t="s">
        <v>183</v>
      </c>
      <c r="C56" s="141" t="s">
        <v>184</v>
      </c>
      <c r="D56" s="141" t="s">
        <v>106</v>
      </c>
      <c r="E56" s="141" t="s">
        <v>185</v>
      </c>
      <c r="F56" s="154" t="s">
        <v>54</v>
      </c>
      <c r="G56" s="142">
        <v>1</v>
      </c>
      <c r="H56" s="142">
        <v>629145455</v>
      </c>
      <c r="I56" s="143"/>
      <c r="J56" s="142">
        <v>-653672727</v>
      </c>
      <c r="K56" s="142">
        <f>VLOOKUP(E56,'Dự thu chiết khấu'!$L$5:$AK$247,26,0)/1.1</f>
        <v>39220363.636363633</v>
      </c>
      <c r="L56" s="142">
        <f ca="1">SUMIF('Lương năng suất'!$N$4:$N$244,'Báo cáo lợi nhuận từng xe (2)'!E56,'Lương năng suất'!$AO$4:$AO$244)</f>
        <v>26547500</v>
      </c>
      <c r="M56" s="142">
        <v>9857000</v>
      </c>
      <c r="N56" s="143"/>
      <c r="O56" s="142">
        <f t="shared" ca="1" si="1"/>
        <v>1313909.636363633</v>
      </c>
      <c r="P56" s="158">
        <f>VLOOKUP(E56,'Dự thu chiết khấu'!$L$5:$T$247,9,0)</f>
        <v>0</v>
      </c>
      <c r="Q56" s="159"/>
    </row>
    <row r="57" spans="1:17" x14ac:dyDescent="0.25">
      <c r="A57" s="144">
        <v>52</v>
      </c>
      <c r="B57" s="145" t="s">
        <v>186</v>
      </c>
      <c r="C57" s="145" t="s">
        <v>187</v>
      </c>
      <c r="D57" s="145" t="s">
        <v>106</v>
      </c>
      <c r="E57" s="145" t="s">
        <v>188</v>
      </c>
      <c r="F57" s="153" t="s">
        <v>50</v>
      </c>
      <c r="G57" s="146">
        <v>1</v>
      </c>
      <c r="H57" s="146">
        <v>640054545</v>
      </c>
      <c r="I57" s="147"/>
      <c r="J57" s="146">
        <v>-653672727</v>
      </c>
      <c r="K57" s="142">
        <f>VLOOKUP(E57,'Dự thu chiết khấu'!$L$5:$AK$247,26,0)/1.1</f>
        <v>39220363.636363633</v>
      </c>
      <c r="L57" s="142">
        <f>SUMIF('Lương năng suất'!$N$4:$N$244,'Báo cáo lợi nhuận từng xe (2)'!E57,'Lương năng suất'!$AO$4:$AO$244)</f>
        <v>12600000</v>
      </c>
      <c r="M57" s="146">
        <v>7714818</v>
      </c>
      <c r="N57" s="147"/>
      <c r="O57" s="142">
        <f t="shared" si="1"/>
        <v>5287363.636363633</v>
      </c>
      <c r="P57" s="158">
        <f>VLOOKUP(E57,'Dự thu chiết khấu'!$L$5:$T$247,9,0)</f>
        <v>0</v>
      </c>
      <c r="Q57" s="159"/>
    </row>
    <row r="58" spans="1:17" x14ac:dyDescent="0.25">
      <c r="A58" s="140">
        <v>53</v>
      </c>
      <c r="B58" s="141" t="s">
        <v>189</v>
      </c>
      <c r="C58" s="141" t="s">
        <v>190</v>
      </c>
      <c r="D58" s="141" t="s">
        <v>106</v>
      </c>
      <c r="E58" s="141" t="s">
        <v>191</v>
      </c>
      <c r="F58" s="152" t="s">
        <v>43</v>
      </c>
      <c r="G58" s="142">
        <v>1</v>
      </c>
      <c r="H58" s="142">
        <v>630963636</v>
      </c>
      <c r="I58" s="143"/>
      <c r="J58" s="142">
        <v>-653672727</v>
      </c>
      <c r="K58" s="142">
        <f>VLOOKUP(E58,'Dự thu chiết khấu'!$L$5:$AK$247,26,0)/1.1</f>
        <v>39220363.636363633</v>
      </c>
      <c r="L58" s="142">
        <f>SUMIF('Lương năng suất'!$N$4:$N$244,'Báo cáo lợi nhuận từng xe (2)'!E58,'Lương năng suất'!$AO$4:$AO$244)</f>
        <v>5600000</v>
      </c>
      <c r="M58" s="143"/>
      <c r="N58" s="143"/>
      <c r="O58" s="142">
        <f t="shared" si="1"/>
        <v>10911272.636363633</v>
      </c>
      <c r="P58" s="158">
        <f>VLOOKUP(E58,'Dự thu chiết khấu'!$L$5:$T$247,9,0)</f>
        <v>0</v>
      </c>
      <c r="Q58" s="159"/>
    </row>
    <row r="59" spans="1:17" x14ac:dyDescent="0.25">
      <c r="A59" s="144">
        <v>54</v>
      </c>
      <c r="B59" s="145" t="s">
        <v>192</v>
      </c>
      <c r="C59" s="145" t="s">
        <v>193</v>
      </c>
      <c r="D59" s="145" t="s">
        <v>106</v>
      </c>
      <c r="E59" s="145" t="s">
        <v>194</v>
      </c>
      <c r="F59" s="153" t="s">
        <v>50</v>
      </c>
      <c r="G59" s="146">
        <v>1</v>
      </c>
      <c r="H59" s="146">
        <v>640054545</v>
      </c>
      <c r="I59" s="147"/>
      <c r="J59" s="146">
        <v>-653672727</v>
      </c>
      <c r="K59" s="142">
        <f>VLOOKUP(E59,'Dự thu chiết khấu'!$L$5:$AK$247,26,0)/1.1</f>
        <v>39220363.636363633</v>
      </c>
      <c r="L59" s="142">
        <f>SUMIF('Lương năng suất'!$N$4:$N$244,'Báo cáo lợi nhuận từng xe (2)'!E59,'Lương năng suất'!$AO$4:$AO$244)</f>
        <v>12600000</v>
      </c>
      <c r="M59" s="146">
        <v>7714818</v>
      </c>
      <c r="N59" s="147"/>
      <c r="O59" s="142">
        <f t="shared" si="1"/>
        <v>5287363.636363633</v>
      </c>
      <c r="P59" s="158">
        <f>VLOOKUP(E59,'Dự thu chiết khấu'!$L$5:$T$247,9,0)</f>
        <v>0</v>
      </c>
      <c r="Q59" s="159"/>
    </row>
    <row r="60" spans="1:17" x14ac:dyDescent="0.25">
      <c r="A60" s="140">
        <v>55</v>
      </c>
      <c r="B60" s="141" t="s">
        <v>195</v>
      </c>
      <c r="C60" s="141" t="s">
        <v>196</v>
      </c>
      <c r="D60" s="141" t="s">
        <v>106</v>
      </c>
      <c r="E60" s="141" t="s">
        <v>197</v>
      </c>
      <c r="F60" s="152" t="s">
        <v>43</v>
      </c>
      <c r="G60" s="142">
        <v>1</v>
      </c>
      <c r="H60" s="142">
        <v>626418182</v>
      </c>
      <c r="I60" s="143"/>
      <c r="J60" s="142">
        <v>-660481818</v>
      </c>
      <c r="K60" s="142">
        <f>VLOOKUP(E60,'Dự thu chiết khấu'!$L$5:$AK$247,26,0)/1.1</f>
        <v>59120363.636363633</v>
      </c>
      <c r="L60" s="142">
        <f>SUMIF('Lương năng suất'!$N$4:$N$244,'Báo cáo lợi nhuận từng xe (2)'!E60,'Lương năng suất'!$AO$4:$AO$244)</f>
        <v>12600000</v>
      </c>
      <c r="M60" s="142">
        <v>9211400</v>
      </c>
      <c r="N60" s="143"/>
      <c r="O60" s="142">
        <f t="shared" si="1"/>
        <v>3245327.636363633</v>
      </c>
      <c r="P60" s="158">
        <f>VLOOKUP(E60,'Dự thu chiết khấu'!$L$5:$T$247,9,0)</f>
        <v>0</v>
      </c>
      <c r="Q60" s="159"/>
    </row>
    <row r="61" spans="1:17" x14ac:dyDescent="0.25">
      <c r="A61" s="144">
        <v>56</v>
      </c>
      <c r="B61" s="145" t="s">
        <v>198</v>
      </c>
      <c r="C61" s="145" t="s">
        <v>199</v>
      </c>
      <c r="D61" s="145" t="s">
        <v>106</v>
      </c>
      <c r="E61" s="145" t="s">
        <v>200</v>
      </c>
      <c r="F61" s="154" t="s">
        <v>54</v>
      </c>
      <c r="G61" s="146">
        <v>1</v>
      </c>
      <c r="H61" s="146">
        <v>595081818</v>
      </c>
      <c r="I61" s="147"/>
      <c r="J61" s="146">
        <v>-653672727</v>
      </c>
      <c r="K61" s="142">
        <f>VLOOKUP(E61,'Dự thu chiết khấu'!$L$5:$AK$247,26,0)/1.1</f>
        <v>74952454.545454547</v>
      </c>
      <c r="L61" s="142">
        <f ca="1">SUMIF('Lương năng suất'!$N$4:$N$244,'Báo cáo lợi nhuận từng xe (2)'!E61,'Lương năng suất'!$AO$4:$AO$244)</f>
        <v>26547500</v>
      </c>
      <c r="M61" s="146">
        <v>9857000</v>
      </c>
      <c r="N61" s="146">
        <v>2443000</v>
      </c>
      <c r="O61" s="142">
        <f t="shared" ca="1" si="1"/>
        <v>-138454.45454545319</v>
      </c>
      <c r="P61" s="158">
        <f>VLOOKUP(E61,'Dự thu chiết khấu'!$L$5:$T$247,9,0)</f>
        <v>22470000</v>
      </c>
      <c r="Q61" s="159"/>
    </row>
    <row r="62" spans="1:17" x14ac:dyDescent="0.25">
      <c r="A62" s="140">
        <v>57</v>
      </c>
      <c r="B62" s="141" t="s">
        <v>201</v>
      </c>
      <c r="C62" s="141" t="s">
        <v>202</v>
      </c>
      <c r="D62" s="141" t="s">
        <v>106</v>
      </c>
      <c r="E62" s="141" t="s">
        <v>203</v>
      </c>
      <c r="F62" s="152" t="s">
        <v>43</v>
      </c>
      <c r="G62" s="142">
        <v>1</v>
      </c>
      <c r="H62" s="142">
        <v>626418182</v>
      </c>
      <c r="I62" s="143"/>
      <c r="J62" s="142">
        <v>-653672727</v>
      </c>
      <c r="K62" s="142">
        <f>VLOOKUP(E62,'Dự thu chiết khấu'!$L$5:$AK$247,26,0)/1.1</f>
        <v>52311272.727272727</v>
      </c>
      <c r="L62" s="142">
        <f>SUMIF('Lương năng suất'!$N$4:$N$244,'Báo cáo lợi nhuận từng xe (2)'!E62,'Lương năng suất'!$AO$4:$AO$244)</f>
        <v>9100000</v>
      </c>
      <c r="M62" s="142">
        <v>9654545</v>
      </c>
      <c r="N62" s="143"/>
      <c r="O62" s="142">
        <f t="shared" si="1"/>
        <v>6302182.7272727266</v>
      </c>
      <c r="P62" s="158">
        <f>VLOOKUP(E62,'Dự thu chiết khấu'!$L$5:$T$247,9,0)</f>
        <v>0</v>
      </c>
      <c r="Q62" s="159"/>
    </row>
    <row r="63" spans="1:17" x14ac:dyDescent="0.25">
      <c r="A63" s="144">
        <v>58</v>
      </c>
      <c r="B63" s="145" t="s">
        <v>204</v>
      </c>
      <c r="C63" s="145" t="s">
        <v>205</v>
      </c>
      <c r="D63" s="145" t="s">
        <v>106</v>
      </c>
      <c r="E63" s="145" t="s">
        <v>206</v>
      </c>
      <c r="F63" s="151" t="s">
        <v>29</v>
      </c>
      <c r="G63" s="146">
        <v>1</v>
      </c>
      <c r="H63" s="146">
        <v>640054545</v>
      </c>
      <c r="I63" s="147"/>
      <c r="J63" s="146">
        <v>-653672727</v>
      </c>
      <c r="K63" s="142">
        <f>VLOOKUP(E63,'Dự thu chiết khấu'!$L$5:$AK$247,26,0)/1.1</f>
        <v>48311272.727272727</v>
      </c>
      <c r="L63" s="142">
        <f>SUMIF('Lương năng suất'!$N$4:$N$244,'Báo cáo lợi nhuận từng xe (2)'!E63,'Lương năng suất'!$AO$4:$AO$244)</f>
        <v>12600000</v>
      </c>
      <c r="M63" s="147"/>
      <c r="N63" s="147"/>
      <c r="O63" s="142">
        <f t="shared" si="1"/>
        <v>22093090.727272727</v>
      </c>
      <c r="P63" s="158">
        <f>VLOOKUP(E63,'Dự thu chiết khấu'!$L$5:$T$247,9,0)</f>
        <v>0</v>
      </c>
      <c r="Q63" s="159"/>
    </row>
    <row r="64" spans="1:17" x14ac:dyDescent="0.25">
      <c r="A64" s="140">
        <v>59</v>
      </c>
      <c r="B64" s="141" t="s">
        <v>207</v>
      </c>
      <c r="C64" s="141" t="s">
        <v>208</v>
      </c>
      <c r="D64" s="141" t="s">
        <v>106</v>
      </c>
      <c r="E64" s="141" t="s">
        <v>209</v>
      </c>
      <c r="F64" s="151" t="s">
        <v>29</v>
      </c>
      <c r="G64" s="142">
        <v>1</v>
      </c>
      <c r="H64" s="142">
        <v>632781818</v>
      </c>
      <c r="I64" s="143"/>
      <c r="J64" s="142">
        <v>-653672727</v>
      </c>
      <c r="K64" s="142">
        <f>VLOOKUP(E64,'Dự thu chiết khấu'!$L$5:$AK$247,26,0)/1.1</f>
        <v>48311272.727272727</v>
      </c>
      <c r="L64" s="142">
        <f>SUMIF('Lương năng suất'!$N$4:$N$244,'Báo cáo lợi nhuận từng xe (2)'!E64,'Lương năng suất'!$AO$4:$AO$244)</f>
        <v>7000000</v>
      </c>
      <c r="M64" s="143"/>
      <c r="N64" s="143"/>
      <c r="O64" s="142">
        <f t="shared" si="1"/>
        <v>20420363.727272727</v>
      </c>
      <c r="P64" s="158">
        <f>VLOOKUP(E64,'Dự thu chiết khấu'!$L$5:$T$247,9,0)</f>
        <v>0</v>
      </c>
      <c r="Q64" s="159"/>
    </row>
    <row r="65" spans="1:17" x14ac:dyDescent="0.25">
      <c r="A65" s="144">
        <v>60</v>
      </c>
      <c r="B65" s="145" t="s">
        <v>210</v>
      </c>
      <c r="C65" s="145" t="s">
        <v>211</v>
      </c>
      <c r="D65" s="145" t="s">
        <v>106</v>
      </c>
      <c r="E65" s="145" t="s">
        <v>212</v>
      </c>
      <c r="F65" s="150" t="s">
        <v>20</v>
      </c>
      <c r="G65" s="146">
        <v>1</v>
      </c>
      <c r="H65" s="146">
        <v>619627273</v>
      </c>
      <c r="I65" s="147"/>
      <c r="J65" s="146">
        <v>-653672727</v>
      </c>
      <c r="K65" s="142">
        <f>VLOOKUP(E65,'Dự thu chiết khấu'!$L$5:$AK$247,26,0)/1.1</f>
        <v>52634272.727272727</v>
      </c>
      <c r="L65" s="142">
        <f>SUMIF('Lương năng suất'!$N$4:$N$244,'Báo cáo lợi nhuận từng xe (2)'!E65,'Lương năng suất'!$AO$4:$AO$244)</f>
        <v>12600000</v>
      </c>
      <c r="M65" s="147"/>
      <c r="N65" s="147"/>
      <c r="O65" s="142">
        <f t="shared" si="1"/>
        <v>5988818.7272727266</v>
      </c>
      <c r="P65" s="158">
        <f>VLOOKUP(E65,'Dự thu chiết khấu'!$L$5:$T$247,9,0)</f>
        <v>22470000</v>
      </c>
      <c r="Q65" s="159"/>
    </row>
    <row r="66" spans="1:17" x14ac:dyDescent="0.25">
      <c r="A66" s="140">
        <v>61</v>
      </c>
      <c r="B66" s="141" t="s">
        <v>213</v>
      </c>
      <c r="C66" s="141" t="s">
        <v>214</v>
      </c>
      <c r="D66" s="141" t="s">
        <v>106</v>
      </c>
      <c r="E66" s="141" t="s">
        <v>215</v>
      </c>
      <c r="F66" s="150" t="s">
        <v>20</v>
      </c>
      <c r="G66" s="142">
        <v>1</v>
      </c>
      <c r="H66" s="142">
        <v>674545455</v>
      </c>
      <c r="I66" s="143"/>
      <c r="J66" s="142">
        <v>-653672727</v>
      </c>
      <c r="K66" s="142">
        <f>VLOOKUP(E66,'Dự thu chiết khấu'!$L$5:$AK$247,26,0)/1.1</f>
        <v>9090909.0909090899</v>
      </c>
      <c r="L66" s="142">
        <f>SUMIF('Lương năng suất'!$N$4:$N$244,'Báo cáo lợi nhuận từng xe (2)'!E66,'Lương năng suất'!$AO$4:$AO$244)</f>
        <v>7699999.9999999991</v>
      </c>
      <c r="M66" s="143"/>
      <c r="N66" s="143"/>
      <c r="O66" s="142">
        <f t="shared" si="1"/>
        <v>22263637.09090909</v>
      </c>
      <c r="P66" s="158">
        <f>VLOOKUP(E66,'Dự thu chiết khấu'!$L$5:$T$247,9,0)</f>
        <v>0</v>
      </c>
      <c r="Q66" s="159"/>
    </row>
    <row r="67" spans="1:17" x14ac:dyDescent="0.25">
      <c r="A67" s="144">
        <v>62</v>
      </c>
      <c r="B67" s="145" t="s">
        <v>216</v>
      </c>
      <c r="C67" s="145" t="s">
        <v>217</v>
      </c>
      <c r="D67" s="145" t="s">
        <v>106</v>
      </c>
      <c r="E67" s="145" t="s">
        <v>218</v>
      </c>
      <c r="F67" s="151" t="s">
        <v>29</v>
      </c>
      <c r="G67" s="146">
        <v>1</v>
      </c>
      <c r="H67" s="146">
        <v>630963636</v>
      </c>
      <c r="I67" s="147"/>
      <c r="J67" s="146">
        <v>-653672727</v>
      </c>
      <c r="K67" s="142">
        <f>VLOOKUP(E67,'Dự thu chiết khấu'!$L$5:$AK$247,26,0)/1.1</f>
        <v>48311272.727272727</v>
      </c>
      <c r="L67" s="142">
        <f>SUMIF('Lương năng suất'!$N$4:$N$244,'Báo cáo lợi nhuận từng xe (2)'!E67,'Lương năng suất'!$AO$4:$AO$244)</f>
        <v>5600000</v>
      </c>
      <c r="M67" s="147"/>
      <c r="N67" s="147"/>
      <c r="O67" s="142">
        <f t="shared" si="1"/>
        <v>20002181.727272727</v>
      </c>
      <c r="P67" s="158">
        <f>VLOOKUP(E67,'Dự thu chiết khấu'!$L$5:$T$247,9,0)</f>
        <v>0</v>
      </c>
      <c r="Q67" s="159"/>
    </row>
    <row r="68" spans="1:17" x14ac:dyDescent="0.25">
      <c r="A68" s="140">
        <v>63</v>
      </c>
      <c r="B68" s="141" t="s">
        <v>219</v>
      </c>
      <c r="C68" s="141" t="s">
        <v>220</v>
      </c>
      <c r="D68" s="141" t="s">
        <v>106</v>
      </c>
      <c r="E68" s="141" t="s">
        <v>221</v>
      </c>
      <c r="F68" s="152" t="s">
        <v>43</v>
      </c>
      <c r="G68" s="142">
        <v>1</v>
      </c>
      <c r="H68" s="142">
        <v>640054545</v>
      </c>
      <c r="I68" s="143"/>
      <c r="J68" s="142">
        <v>-653672727</v>
      </c>
      <c r="K68" s="142">
        <f>VLOOKUP(E68,'Dự thu chiết khấu'!$L$5:$AK$247,26,0)/1.1</f>
        <v>39220363.636363633</v>
      </c>
      <c r="L68" s="142">
        <f>SUMIF('Lương năng suất'!$N$4:$N$244,'Báo cáo lợi nhuận từng xe (2)'!E68,'Lương năng suất'!$AO$4:$AO$244)</f>
        <v>12600000</v>
      </c>
      <c r="M68" s="142">
        <v>9654545</v>
      </c>
      <c r="N68" s="143"/>
      <c r="O68" s="142">
        <f t="shared" si="1"/>
        <v>3347636.636363633</v>
      </c>
      <c r="P68" s="158">
        <f>VLOOKUP(E68,'Dự thu chiết khấu'!$L$5:$T$247,9,0)</f>
        <v>0</v>
      </c>
      <c r="Q68" s="159"/>
    </row>
    <row r="69" spans="1:17" x14ac:dyDescent="0.25">
      <c r="A69" s="144">
        <v>64</v>
      </c>
      <c r="B69" s="145" t="s">
        <v>222</v>
      </c>
      <c r="C69" s="145" t="s">
        <v>223</v>
      </c>
      <c r="D69" s="145" t="s">
        <v>106</v>
      </c>
      <c r="E69" s="145" t="s">
        <v>224</v>
      </c>
      <c r="F69" s="151" t="s">
        <v>29</v>
      </c>
      <c r="G69" s="146">
        <v>1</v>
      </c>
      <c r="H69" s="146">
        <v>630963636</v>
      </c>
      <c r="I69" s="147"/>
      <c r="J69" s="146">
        <v>-653672727</v>
      </c>
      <c r="K69" s="142">
        <f>VLOOKUP(E69,'Dự thu chiết khấu'!$L$5:$AK$247,26,0)/1.1</f>
        <v>39220363.636363633</v>
      </c>
      <c r="L69" s="142">
        <f>SUMIF('Lương năng suất'!$N$4:$N$244,'Báo cáo lợi nhuận từng xe (2)'!E69,'Lương năng suất'!$AO$4:$AO$244)</f>
        <v>5600000</v>
      </c>
      <c r="M69" s="147"/>
      <c r="N69" s="147"/>
      <c r="O69" s="142">
        <f t="shared" si="1"/>
        <v>10911272.636363633</v>
      </c>
      <c r="P69" s="158">
        <f>VLOOKUP(E69,'Dự thu chiết khấu'!$L$5:$T$247,9,0)</f>
        <v>0</v>
      </c>
      <c r="Q69" s="159"/>
    </row>
    <row r="70" spans="1:17" x14ac:dyDescent="0.25">
      <c r="A70" s="140">
        <v>65</v>
      </c>
      <c r="B70" s="141" t="s">
        <v>225</v>
      </c>
      <c r="C70" s="141" t="s">
        <v>226</v>
      </c>
      <c r="D70" s="141" t="s">
        <v>106</v>
      </c>
      <c r="E70" s="141" t="s">
        <v>227</v>
      </c>
      <c r="F70" s="151" t="s">
        <v>29</v>
      </c>
      <c r="G70" s="142">
        <v>1</v>
      </c>
      <c r="H70" s="142">
        <v>625509091</v>
      </c>
      <c r="I70" s="143"/>
      <c r="J70" s="142">
        <v>-653672727</v>
      </c>
      <c r="K70" s="142">
        <f>VLOOKUP(E70,'Dự thu chiết khấu'!$L$5:$AK$247,26,0)/1.1</f>
        <v>61402181.818181813</v>
      </c>
      <c r="L70" s="142">
        <f>SUMIF('Lương năng suất'!$N$4:$N$244,'Báo cáo lợi nhuận từng xe (2)'!E70,'Lương năng suất'!$AO$4:$AO$244)</f>
        <v>11900000</v>
      </c>
      <c r="M70" s="143"/>
      <c r="N70" s="143"/>
      <c r="O70" s="142">
        <f t="shared" ref="O70:O132" si="3">H70+I70+J70+K70-L70-M70-N70</f>
        <v>21338545.818181813</v>
      </c>
      <c r="P70" s="158">
        <f>VLOOKUP(E70,'Dự thu chiết khấu'!$L$5:$T$247,9,0)</f>
        <v>0</v>
      </c>
      <c r="Q70" s="159"/>
    </row>
    <row r="71" spans="1:17" x14ac:dyDescent="0.25">
      <c r="A71" s="144">
        <v>66</v>
      </c>
      <c r="B71" s="145" t="s">
        <v>228</v>
      </c>
      <c r="C71" s="145" t="s">
        <v>229</v>
      </c>
      <c r="D71" s="145" t="s">
        <v>106</v>
      </c>
      <c r="E71" s="145" t="s">
        <v>230</v>
      </c>
      <c r="F71" s="151" t="s">
        <v>29</v>
      </c>
      <c r="G71" s="146">
        <v>1</v>
      </c>
      <c r="H71" s="146">
        <v>619627273</v>
      </c>
      <c r="I71" s="147"/>
      <c r="J71" s="146">
        <v>-653672727</v>
      </c>
      <c r="K71" s="142">
        <f>VLOOKUP(E71,'Dự thu chiết khấu'!$L$5:$AK$247,26,0)/1.1</f>
        <v>61725181.818181813</v>
      </c>
      <c r="L71" s="142">
        <f>SUMIF('Lương năng suất'!$N$4:$N$244,'Báo cáo lợi nhuận từng xe (2)'!E71,'Lương năng suất'!$AO$4:$AO$244)</f>
        <v>12600000</v>
      </c>
      <c r="M71" s="147"/>
      <c r="N71" s="147"/>
      <c r="O71" s="142">
        <f t="shared" si="3"/>
        <v>15079727.818181813</v>
      </c>
      <c r="P71" s="158">
        <f>VLOOKUP(E71,'Dự thu chiết khấu'!$L$5:$T$247,9,0)</f>
        <v>22470000</v>
      </c>
      <c r="Q71" s="159"/>
    </row>
    <row r="72" spans="1:17" x14ac:dyDescent="0.25">
      <c r="A72" s="140">
        <v>67</v>
      </c>
      <c r="B72" s="141" t="s">
        <v>231</v>
      </c>
      <c r="C72" s="141" t="s">
        <v>232</v>
      </c>
      <c r="D72" s="141" t="s">
        <v>106</v>
      </c>
      <c r="E72" s="141" t="s">
        <v>233</v>
      </c>
      <c r="F72" s="151" t="s">
        <v>29</v>
      </c>
      <c r="G72" s="142">
        <v>1</v>
      </c>
      <c r="H72" s="142">
        <v>630963636</v>
      </c>
      <c r="I72" s="143"/>
      <c r="J72" s="142">
        <v>-653672727</v>
      </c>
      <c r="K72" s="142">
        <f>VLOOKUP(E72,'Dự thu chiết khấu'!$L$5:$AK$247,26,0)/1.1</f>
        <v>39220363.636363633</v>
      </c>
      <c r="L72" s="142">
        <f>SUMIF('Lương năng suất'!$N$4:$N$244,'Báo cáo lợi nhuận từng xe (2)'!E72,'Lương năng suất'!$AO$4:$AO$244)</f>
        <v>5600000</v>
      </c>
      <c r="M72" s="143"/>
      <c r="N72" s="143"/>
      <c r="O72" s="142">
        <f t="shared" si="3"/>
        <v>10911272.636363633</v>
      </c>
      <c r="P72" s="158">
        <f>VLOOKUP(E72,'Dự thu chiết khấu'!$L$5:$T$247,9,0)</f>
        <v>0</v>
      </c>
      <c r="Q72" s="159"/>
    </row>
    <row r="73" spans="1:17" x14ac:dyDescent="0.25">
      <c r="A73" s="144">
        <v>68</v>
      </c>
      <c r="B73" s="145" t="s">
        <v>234</v>
      </c>
      <c r="C73" s="145" t="s">
        <v>235</v>
      </c>
      <c r="D73" s="145" t="s">
        <v>106</v>
      </c>
      <c r="E73" s="145" t="s">
        <v>236</v>
      </c>
      <c r="F73" s="153" t="s">
        <v>50</v>
      </c>
      <c r="G73" s="146">
        <v>1</v>
      </c>
      <c r="H73" s="146">
        <v>629145455</v>
      </c>
      <c r="I73" s="147"/>
      <c r="J73" s="146">
        <v>-653672727</v>
      </c>
      <c r="K73" s="142">
        <f>VLOOKUP(E73,'Dự thu chiết khấu'!$L$5:$AK$247,26,0)/1.1</f>
        <v>39220363.636363633</v>
      </c>
      <c r="L73" s="142">
        <f>SUMIF('Lương năng suất'!$N$4:$N$244,'Báo cáo lợi nhuận từng xe (2)'!E73,'Lương năng suất'!$AO$4:$AO$244)</f>
        <v>4200000</v>
      </c>
      <c r="M73" s="146">
        <v>9654545</v>
      </c>
      <c r="N73" s="147"/>
      <c r="O73" s="142">
        <f t="shared" si="3"/>
        <v>838546.63636363298</v>
      </c>
      <c r="P73" s="158">
        <f>VLOOKUP(E73,'Dự thu chiết khấu'!$L$5:$T$247,9,0)</f>
        <v>0</v>
      </c>
      <c r="Q73" s="159"/>
    </row>
    <row r="74" spans="1:17" x14ac:dyDescent="0.25">
      <c r="A74" s="140">
        <v>69</v>
      </c>
      <c r="B74" s="141" t="s">
        <v>237</v>
      </c>
      <c r="C74" s="141" t="s">
        <v>238</v>
      </c>
      <c r="D74" s="141" t="s">
        <v>106</v>
      </c>
      <c r="E74" s="141" t="s">
        <v>239</v>
      </c>
      <c r="F74" s="151" t="s">
        <v>29</v>
      </c>
      <c r="G74" s="142">
        <v>1</v>
      </c>
      <c r="H74" s="142">
        <v>629145455</v>
      </c>
      <c r="I74" s="143"/>
      <c r="J74" s="142">
        <v>-653672727</v>
      </c>
      <c r="K74" s="142">
        <f>VLOOKUP(E74,'Dự thu chiết khấu'!$L$5:$AK$247,26,0)/1.1</f>
        <v>39220363.636363633</v>
      </c>
      <c r="L74" s="142">
        <f>SUMIF('Lương năng suất'!$N$4:$N$244,'Báo cáo lợi nhuận từng xe (2)'!E74,'Lương năng suất'!$AO$4:$AO$244)</f>
        <v>4200000</v>
      </c>
      <c r="M74" s="143"/>
      <c r="N74" s="143"/>
      <c r="O74" s="142">
        <f t="shared" si="3"/>
        <v>10493091.636363633</v>
      </c>
      <c r="P74" s="158">
        <f>VLOOKUP(E74,'Dự thu chiết khấu'!$L$5:$T$247,9,0)</f>
        <v>0</v>
      </c>
      <c r="Q74" s="159"/>
    </row>
    <row r="75" spans="1:17" x14ac:dyDescent="0.25">
      <c r="A75" s="144">
        <v>70</v>
      </c>
      <c r="B75" s="145" t="s">
        <v>240</v>
      </c>
      <c r="C75" s="145" t="s">
        <v>241</v>
      </c>
      <c r="D75" s="145" t="s">
        <v>106</v>
      </c>
      <c r="E75" s="145" t="s">
        <v>242</v>
      </c>
      <c r="F75" s="154" t="s">
        <v>54</v>
      </c>
      <c r="G75" s="146">
        <v>1</v>
      </c>
      <c r="H75" s="146">
        <v>629145455</v>
      </c>
      <c r="I75" s="147"/>
      <c r="J75" s="146">
        <v>-653672727</v>
      </c>
      <c r="K75" s="142">
        <f>VLOOKUP(E75,'Dự thu chiết khấu'!$L$5:$AK$247,26,0)/1.1</f>
        <v>39220363.636363633</v>
      </c>
      <c r="L75" s="142">
        <f ca="1">SUMIF('Lương năng suất'!$N$4:$N$244,'Báo cáo lợi nhuận từng xe (2)'!E75,'Lương năng suất'!$AO$4:$AO$244)</f>
        <v>26547500</v>
      </c>
      <c r="M75" s="146">
        <v>9857000</v>
      </c>
      <c r="N75" s="147"/>
      <c r="O75" s="142">
        <f t="shared" ca="1" si="3"/>
        <v>2366091.636363633</v>
      </c>
      <c r="P75" s="158">
        <f>VLOOKUP(E75,'Dự thu chiết khấu'!$L$5:$T$247,9,0)</f>
        <v>0</v>
      </c>
      <c r="Q75" s="159"/>
    </row>
    <row r="76" spans="1:17" x14ac:dyDescent="0.25">
      <c r="A76" s="140">
        <v>71</v>
      </c>
      <c r="B76" s="141" t="s">
        <v>243</v>
      </c>
      <c r="C76" s="141" t="s">
        <v>244</v>
      </c>
      <c r="D76" s="141" t="s">
        <v>106</v>
      </c>
      <c r="E76" s="141" t="s">
        <v>245</v>
      </c>
      <c r="F76" s="154" t="s">
        <v>54</v>
      </c>
      <c r="G76" s="142">
        <v>1</v>
      </c>
      <c r="H76" s="142">
        <v>640054545</v>
      </c>
      <c r="I76" s="143"/>
      <c r="J76" s="142">
        <v>-653672727</v>
      </c>
      <c r="K76" s="142">
        <f>VLOOKUP(E76,'Dự thu chiết khấu'!$L$5:$AK$247,26,0)/1.1</f>
        <v>48311272.727272727</v>
      </c>
      <c r="L76" s="142">
        <f ca="1">SUMIF('Lương năng suất'!$N$4:$N$244,'Báo cáo lợi nhuận từng xe (2)'!E76,'Lương năng suất'!$AO$4:$AO$244)</f>
        <v>26547500</v>
      </c>
      <c r="M76" s="142">
        <v>9857000</v>
      </c>
      <c r="N76" s="143"/>
      <c r="O76" s="142">
        <f t="shared" ca="1" si="3"/>
        <v>18871090.727272727</v>
      </c>
      <c r="P76" s="158">
        <f>VLOOKUP(E76,'Dự thu chiết khấu'!$L$5:$T$247,9,0)</f>
        <v>0</v>
      </c>
      <c r="Q76" s="159"/>
    </row>
    <row r="77" spans="1:17" x14ac:dyDescent="0.25">
      <c r="A77" s="144">
        <v>72</v>
      </c>
      <c r="B77" s="145" t="s">
        <v>246</v>
      </c>
      <c r="C77" s="145" t="s">
        <v>247</v>
      </c>
      <c r="D77" s="145" t="s">
        <v>106</v>
      </c>
      <c r="E77" s="145" t="s">
        <v>248</v>
      </c>
      <c r="F77" s="153" t="s">
        <v>50</v>
      </c>
      <c r="G77" s="146">
        <v>1</v>
      </c>
      <c r="H77" s="146">
        <v>660481818</v>
      </c>
      <c r="I77" s="147"/>
      <c r="J77" s="146">
        <v>-653672727</v>
      </c>
      <c r="K77" s="142">
        <f>VLOOKUP(E77,'Dự thu chiết khấu'!$L$5:$AK$247,26,0)/1.1</f>
        <v>30914454.545454543</v>
      </c>
      <c r="L77" s="142">
        <f>SUMIF('Lương năng suất'!$N$4:$N$244,'Báo cáo lợi nhuận từng xe (2)'!E77,'Lương năng suất'!$AO$4:$AO$244)</f>
        <v>12600000</v>
      </c>
      <c r="M77" s="146">
        <v>9654545</v>
      </c>
      <c r="N77" s="147"/>
      <c r="O77" s="142">
        <f t="shared" si="3"/>
        <v>15469000.545454547</v>
      </c>
      <c r="P77" s="158">
        <f>VLOOKUP(E77,'Dự thu chiết khấu'!$L$5:$T$247,9,0)</f>
        <v>22470000</v>
      </c>
      <c r="Q77" s="159"/>
    </row>
    <row r="78" spans="1:17" x14ac:dyDescent="0.25">
      <c r="A78" s="140">
        <v>73</v>
      </c>
      <c r="B78" s="141" t="s">
        <v>249</v>
      </c>
      <c r="C78" s="141" t="s">
        <v>250</v>
      </c>
      <c r="D78" s="141" t="s">
        <v>106</v>
      </c>
      <c r="E78" s="141" t="s">
        <v>251</v>
      </c>
      <c r="F78" s="150" t="s">
        <v>20</v>
      </c>
      <c r="G78" s="142">
        <v>1</v>
      </c>
      <c r="H78" s="142">
        <v>631054545</v>
      </c>
      <c r="I78" s="143"/>
      <c r="J78" s="142">
        <v>-653672727</v>
      </c>
      <c r="K78" s="142">
        <f>VLOOKUP(E78,'Dự thu chiết khấu'!$L$5:$AK$247,26,0)/1.1</f>
        <v>39220363.636363633</v>
      </c>
      <c r="L78" s="142">
        <f ca="1">SUMIF('Lương năng suất'!$N$4:$N$244,'Báo cáo lợi nhuận từng xe (2)'!E78,'Lương năng suất'!$AO$4:$AO$244)</f>
        <v>26547500</v>
      </c>
      <c r="M78" s="142">
        <v>9654545</v>
      </c>
      <c r="N78" s="143"/>
      <c r="O78" s="142">
        <f t="shared" ca="1" si="3"/>
        <v>1277636.636363633</v>
      </c>
      <c r="P78" s="158">
        <f>VLOOKUP(E78,'Dự thu chiết khấu'!$L$5:$T$247,9,0)</f>
        <v>0</v>
      </c>
      <c r="Q78" s="159"/>
    </row>
    <row r="79" spans="1:17" x14ac:dyDescent="0.25">
      <c r="A79" s="144">
        <v>74</v>
      </c>
      <c r="B79" s="145" t="s">
        <v>252</v>
      </c>
      <c r="C79" s="145" t="s">
        <v>253</v>
      </c>
      <c r="D79" s="145" t="s">
        <v>106</v>
      </c>
      <c r="E79" s="145" t="s">
        <v>254</v>
      </c>
      <c r="F79" s="152" t="s">
        <v>43</v>
      </c>
      <c r="G79" s="146">
        <v>1</v>
      </c>
      <c r="H79" s="146">
        <v>640054545</v>
      </c>
      <c r="I79" s="147"/>
      <c r="J79" s="146">
        <v>-653672727</v>
      </c>
      <c r="K79" s="142">
        <f>VLOOKUP(E79,'Dự thu chiết khấu'!$L$5:$AK$247,26,0)/1.1</f>
        <v>39220363.636363633</v>
      </c>
      <c r="L79" s="142">
        <f>SUMIF('Lương năng suất'!$N$4:$N$244,'Báo cáo lợi nhuận từng xe (2)'!E79,'Lương năng suất'!$AO$4:$AO$244)</f>
        <v>12600000</v>
      </c>
      <c r="M79" s="146">
        <v>9654545</v>
      </c>
      <c r="N79" s="147"/>
      <c r="O79" s="142">
        <f t="shared" si="3"/>
        <v>3347636.636363633</v>
      </c>
      <c r="P79" s="158">
        <f>VLOOKUP(E79,'Dự thu chiết khấu'!$L$5:$T$247,9,0)</f>
        <v>0</v>
      </c>
      <c r="Q79" s="159"/>
    </row>
    <row r="80" spans="1:17" x14ac:dyDescent="0.25">
      <c r="A80" s="140">
        <v>75</v>
      </c>
      <c r="B80" s="141" t="s">
        <v>255</v>
      </c>
      <c r="C80" s="141" t="s">
        <v>256</v>
      </c>
      <c r="D80" s="141" t="s">
        <v>106</v>
      </c>
      <c r="E80" s="141" t="s">
        <v>257</v>
      </c>
      <c r="F80" s="153" t="s">
        <v>50</v>
      </c>
      <c r="G80" s="142">
        <v>1</v>
      </c>
      <c r="H80" s="142">
        <v>619627273</v>
      </c>
      <c r="I80" s="143"/>
      <c r="J80" s="142">
        <v>-653672727</v>
      </c>
      <c r="K80" s="142">
        <f>VLOOKUP(E80,'Dự thu chiết khấu'!$L$5:$AK$247,26,0)/1.1</f>
        <v>52634272.727272727</v>
      </c>
      <c r="L80" s="142">
        <f>SUMIF('Lương năng suất'!$N$4:$N$244,'Báo cáo lợi nhuận từng xe (2)'!E80,'Lương năng suất'!$AO$4:$AO$244)</f>
        <v>12600000</v>
      </c>
      <c r="M80" s="142">
        <v>9654545</v>
      </c>
      <c r="N80" s="143"/>
      <c r="O80" s="142">
        <f t="shared" si="3"/>
        <v>-3665726.2727272734</v>
      </c>
      <c r="P80" s="158">
        <f>VLOOKUP(E80,'Dự thu chiết khấu'!$L$5:$T$247,9,0)</f>
        <v>22470000</v>
      </c>
      <c r="Q80" s="159"/>
    </row>
    <row r="81" spans="1:17" x14ac:dyDescent="0.25">
      <c r="A81" s="144">
        <v>76</v>
      </c>
      <c r="B81" s="145" t="s">
        <v>258</v>
      </c>
      <c r="C81" s="145" t="s">
        <v>259</v>
      </c>
      <c r="D81" s="145" t="s">
        <v>106</v>
      </c>
      <c r="E81" s="145" t="s">
        <v>260</v>
      </c>
      <c r="F81" s="153" t="s">
        <v>50</v>
      </c>
      <c r="G81" s="146">
        <v>1</v>
      </c>
      <c r="H81" s="146">
        <v>672050000</v>
      </c>
      <c r="I81" s="147"/>
      <c r="J81" s="146">
        <v>-653672727</v>
      </c>
      <c r="K81" s="142">
        <f>VLOOKUP(E81,'Dự thu chiết khấu'!$L$5:$AK$247,26,0)/1.1</f>
        <v>4630181.8181818174</v>
      </c>
      <c r="L81" s="142">
        <f>SUMIF('Lương năng suất'!$N$4:$N$244,'Báo cáo lợi nhuận từng xe (2)'!E81,'Lương năng suất'!$AO$4:$AO$244)</f>
        <v>8400000</v>
      </c>
      <c r="M81" s="146">
        <v>8316619</v>
      </c>
      <c r="N81" s="147"/>
      <c r="O81" s="142">
        <f t="shared" si="3"/>
        <v>6290835.8181818165</v>
      </c>
      <c r="P81" s="158">
        <f>VLOOKUP(E81,'Dự thu chiết khấu'!$L$5:$T$247,9,0)</f>
        <v>0</v>
      </c>
      <c r="Q81" s="159"/>
    </row>
    <row r="82" spans="1:17" x14ac:dyDescent="0.25">
      <c r="A82" s="140">
        <v>77</v>
      </c>
      <c r="B82" s="141" t="s">
        <v>261</v>
      </c>
      <c r="C82" s="141" t="s">
        <v>262</v>
      </c>
      <c r="D82" s="141" t="s">
        <v>106</v>
      </c>
      <c r="E82" s="141" t="s">
        <v>263</v>
      </c>
      <c r="F82" s="150" t="s">
        <v>20</v>
      </c>
      <c r="G82" s="142">
        <v>1</v>
      </c>
      <c r="H82" s="142">
        <v>660481818</v>
      </c>
      <c r="I82" s="143"/>
      <c r="J82" s="142">
        <v>-653672727</v>
      </c>
      <c r="K82" s="142">
        <f>VLOOKUP(E82,'Dự thu chiết khấu'!$L$5:$AK$247,26,0)/1.1</f>
        <v>13005363.636363635</v>
      </c>
      <c r="L82" s="142">
        <f ca="1">SUMIF('Lương năng suất'!$N$4:$N$244,'Báo cáo lợi nhuận từng xe (2)'!E82,'Lương năng suất'!$AO$4:$AO$244)</f>
        <v>26547500</v>
      </c>
      <c r="M82" s="142">
        <v>8322545</v>
      </c>
      <c r="N82" s="143"/>
      <c r="O82" s="142">
        <f t="shared" ca="1" si="3"/>
        <v>-1108090.363636367</v>
      </c>
      <c r="P82" s="158">
        <f>VLOOKUP(E82,'Dự thu chiết khấu'!$L$5:$T$247,9,0)</f>
        <v>22470000</v>
      </c>
      <c r="Q82" s="159"/>
    </row>
    <row r="83" spans="1:17" x14ac:dyDescent="0.25">
      <c r="A83" s="144">
        <v>78</v>
      </c>
      <c r="B83" s="145" t="s">
        <v>264</v>
      </c>
      <c r="C83" s="145" t="s">
        <v>265</v>
      </c>
      <c r="D83" s="145" t="s">
        <v>106</v>
      </c>
      <c r="E83" s="145" t="s">
        <v>266</v>
      </c>
      <c r="F83" s="152" t="s">
        <v>43</v>
      </c>
      <c r="G83" s="146">
        <v>1</v>
      </c>
      <c r="H83" s="146">
        <v>619627273</v>
      </c>
      <c r="I83" s="147"/>
      <c r="J83" s="146">
        <v>-653672727</v>
      </c>
      <c r="K83" s="142">
        <f>VLOOKUP(E83,'Dự thu chiết khấu'!$L$5:$AK$247,26,0)/1.1</f>
        <v>61725181.818181813</v>
      </c>
      <c r="L83" s="142">
        <f>SUMIF('Lương năng suất'!$N$4:$N$244,'Báo cáo lợi nhuận từng xe (2)'!E83,'Lương năng suất'!$AO$4:$AO$244)</f>
        <v>12600000</v>
      </c>
      <c r="M83" s="146">
        <v>9654545</v>
      </c>
      <c r="N83" s="147"/>
      <c r="O83" s="142">
        <f t="shared" si="3"/>
        <v>5425182.8181818128</v>
      </c>
      <c r="P83" s="158">
        <f>VLOOKUP(E83,'Dự thu chiết khấu'!$L$5:$T$247,9,0)</f>
        <v>22470000</v>
      </c>
      <c r="Q83" s="159"/>
    </row>
    <row r="84" spans="1:17" x14ac:dyDescent="0.25">
      <c r="A84" s="140">
        <v>79</v>
      </c>
      <c r="B84" s="141" t="s">
        <v>267</v>
      </c>
      <c r="C84" s="141" t="s">
        <v>268</v>
      </c>
      <c r="D84" s="141" t="s">
        <v>106</v>
      </c>
      <c r="E84" s="141" t="s">
        <v>269</v>
      </c>
      <c r="F84" s="151" t="s">
        <v>29</v>
      </c>
      <c r="G84" s="142">
        <v>1</v>
      </c>
      <c r="H84" s="142">
        <v>596900000</v>
      </c>
      <c r="I84" s="143"/>
      <c r="J84" s="142">
        <v>-653672727</v>
      </c>
      <c r="K84" s="142">
        <f>VLOOKUP(E84,'Dự thu chiết khấu'!$L$5:$AK$247,26,0)/1.1</f>
        <v>74952454.545454547</v>
      </c>
      <c r="L84" s="142">
        <f>SUMIF('Lương năng suất'!$N$4:$N$244,'Báo cáo lợi nhuận từng xe (2)'!E84,'Lương năng suất'!$AO$4:$AO$244)</f>
        <v>5600000</v>
      </c>
      <c r="M84" s="143"/>
      <c r="N84" s="143"/>
      <c r="O84" s="142">
        <f t="shared" si="3"/>
        <v>12579727.545454547</v>
      </c>
      <c r="P84" s="158">
        <f>VLOOKUP(E84,'Dự thu chiết khấu'!$L$5:$T$247,9,0)</f>
        <v>22470000</v>
      </c>
      <c r="Q84" s="159"/>
    </row>
    <row r="85" spans="1:17" x14ac:dyDescent="0.25">
      <c r="A85" s="144">
        <v>80</v>
      </c>
      <c r="B85" s="145" t="s">
        <v>270</v>
      </c>
      <c r="C85" s="145" t="s">
        <v>271</v>
      </c>
      <c r="D85" s="145" t="s">
        <v>106</v>
      </c>
      <c r="E85" s="145" t="s">
        <v>272</v>
      </c>
      <c r="F85" s="151" t="s">
        <v>29</v>
      </c>
      <c r="G85" s="146">
        <v>1</v>
      </c>
      <c r="H85" s="146">
        <v>615104273</v>
      </c>
      <c r="I85" s="147"/>
      <c r="J85" s="146">
        <v>-653672727</v>
      </c>
      <c r="K85" s="142">
        <f>VLOOKUP(E85,'Dự thu chiết khấu'!$L$5:$AK$247,26,0)/1.1</f>
        <v>56570916.36363636</v>
      </c>
      <c r="L85" s="142">
        <f>SUMIF('Lương năng suất'!$N$4:$N$244,'Báo cáo lợi nhuận từng xe (2)'!E85,'Lương năng suất'!$AO$4:$AO$244)</f>
        <v>6300000</v>
      </c>
      <c r="M85" s="147"/>
      <c r="N85" s="147"/>
      <c r="O85" s="142">
        <f t="shared" si="3"/>
        <v>11702462.36363636</v>
      </c>
      <c r="P85" s="158">
        <f>VLOOKUP(E85,'Dự thu chiết khấu'!$L$5:$T$247,9,0)</f>
        <v>0</v>
      </c>
      <c r="Q85" s="159"/>
    </row>
    <row r="86" spans="1:17" x14ac:dyDescent="0.25">
      <c r="A86" s="140">
        <v>81</v>
      </c>
      <c r="B86" s="141" t="s">
        <v>273</v>
      </c>
      <c r="C86" s="187" t="s">
        <v>274</v>
      </c>
      <c r="D86" s="141" t="s">
        <v>106</v>
      </c>
      <c r="E86" s="141" t="s">
        <v>275</v>
      </c>
      <c r="F86" s="151" t="s">
        <v>29</v>
      </c>
      <c r="G86" s="142">
        <v>1</v>
      </c>
      <c r="H86" s="142">
        <v>615081818</v>
      </c>
      <c r="I86" s="143"/>
      <c r="J86" s="142">
        <v>-653672727</v>
      </c>
      <c r="K86" s="142">
        <f>VLOOKUP(E86,'Dự thu chiết khấu'!$L$5:$AK$247,26,0)/1.1</f>
        <v>61725181.818181813</v>
      </c>
      <c r="L86" s="142">
        <f>SUMIF('Lương năng suất'!$N$4:$N$244,'Báo cáo lợi nhuận từng xe (2)'!E86,'Lương năng suất'!$AO$4:$AO$244)</f>
        <v>9100000</v>
      </c>
      <c r="M86" s="143"/>
      <c r="N86" s="143"/>
      <c r="O86" s="142">
        <f t="shared" si="3"/>
        <v>14034272.818181813</v>
      </c>
      <c r="P86" s="158">
        <f>VLOOKUP(E86,'Dự thu chiết khấu'!$L$5:$T$247,9,0)</f>
        <v>22470000</v>
      </c>
      <c r="Q86" s="159"/>
    </row>
    <row r="87" spans="1:17" x14ac:dyDescent="0.25">
      <c r="A87" s="144">
        <v>82</v>
      </c>
      <c r="B87" s="141" t="s">
        <v>276</v>
      </c>
      <c r="C87" s="141" t="s">
        <v>211</v>
      </c>
      <c r="D87" s="141" t="s">
        <v>106</v>
      </c>
      <c r="E87" s="141" t="s">
        <v>277</v>
      </c>
      <c r="F87" s="153" t="s">
        <v>50</v>
      </c>
      <c r="G87" s="142">
        <v>1</v>
      </c>
      <c r="H87" s="142">
        <v>640054545</v>
      </c>
      <c r="I87" s="143"/>
      <c r="J87" s="142">
        <v>-653672727</v>
      </c>
      <c r="K87" s="142">
        <f>VLOOKUP(E87,'Dự thu chiết khấu'!$L$5:$AK$247,26,0)/1.1</f>
        <v>39220363.636363633</v>
      </c>
      <c r="L87" s="142">
        <f>SUMIF('Lương năng suất'!$N$4:$N$244,'Báo cáo lợi nhuận từng xe (2)'!E87,'Lương năng suất'!$AO$4:$AO$244)</f>
        <v>12600000</v>
      </c>
      <c r="M87" s="142">
        <v>7714818</v>
      </c>
      <c r="N87" s="143"/>
      <c r="O87" s="142">
        <f t="shared" si="3"/>
        <v>5287363.636363633</v>
      </c>
      <c r="P87" s="158">
        <f>VLOOKUP(E87,'Dự thu chiết khấu'!$L$5:$T$247,9,0)</f>
        <v>0</v>
      </c>
      <c r="Q87" s="159"/>
    </row>
    <row r="88" spans="1:17" x14ac:dyDescent="0.25">
      <c r="A88" s="140">
        <v>83</v>
      </c>
      <c r="B88" s="145" t="s">
        <v>278</v>
      </c>
      <c r="C88" s="145" t="s">
        <v>279</v>
      </c>
      <c r="D88" s="145" t="s">
        <v>106</v>
      </c>
      <c r="E88" s="145" t="s">
        <v>280</v>
      </c>
      <c r="F88" s="150" t="s">
        <v>20</v>
      </c>
      <c r="G88" s="146">
        <v>1</v>
      </c>
      <c r="H88" s="146">
        <v>619627273</v>
      </c>
      <c r="I88" s="147"/>
      <c r="J88" s="146">
        <v>-653672727</v>
      </c>
      <c r="K88" s="142">
        <f>VLOOKUP(E88,'Dự thu chiết khấu'!$L$5:$AK$247,26,0)/1.1</f>
        <v>52634272.727272727</v>
      </c>
      <c r="L88" s="142">
        <f>SUMIF('Lương năng suất'!$N$4:$N$244,'Báo cáo lợi nhuận từng xe (2)'!E88,'Lương năng suất'!$AO$4:$AO$244)</f>
        <v>12600000</v>
      </c>
      <c r="M88" s="147"/>
      <c r="N88" s="147"/>
      <c r="O88" s="142">
        <f t="shared" si="3"/>
        <v>5988818.7272727266</v>
      </c>
      <c r="P88" s="158">
        <f>VLOOKUP(E88,'Dự thu chiết khấu'!$L$5:$T$247,9,0)</f>
        <v>22470000</v>
      </c>
      <c r="Q88" s="159"/>
    </row>
    <row r="89" spans="1:17" x14ac:dyDescent="0.25">
      <c r="A89" s="144">
        <v>84</v>
      </c>
      <c r="B89" s="141" t="s">
        <v>281</v>
      </c>
      <c r="C89" s="141" t="s">
        <v>282</v>
      </c>
      <c r="D89" s="141" t="s">
        <v>106</v>
      </c>
      <c r="E89" s="141" t="s">
        <v>283</v>
      </c>
      <c r="F89" s="152" t="s">
        <v>43</v>
      </c>
      <c r="G89" s="142">
        <v>1</v>
      </c>
      <c r="H89" s="142">
        <v>640054545</v>
      </c>
      <c r="I89" s="143"/>
      <c r="J89" s="142">
        <v>-653672727</v>
      </c>
      <c r="K89" s="142">
        <f>VLOOKUP(E89,'Dự thu chiết khấu'!$L$5:$AK$247,26,0)/1.1</f>
        <v>39220363.636363633</v>
      </c>
      <c r="L89" s="142">
        <f>SUMIF('Lương năng suất'!$N$4:$N$244,'Báo cáo lợi nhuận từng xe (2)'!E89,'Lương năng suất'!$AO$4:$AO$244)</f>
        <v>12600000</v>
      </c>
      <c r="M89" s="142">
        <v>9654545</v>
      </c>
      <c r="N89" s="143"/>
      <c r="O89" s="142">
        <f t="shared" si="3"/>
        <v>3347636.636363633</v>
      </c>
      <c r="P89" s="158">
        <f>VLOOKUP(E89,'Dự thu chiết khấu'!$L$5:$T$247,9,0)</f>
        <v>0</v>
      </c>
      <c r="Q89" s="159"/>
    </row>
    <row r="90" spans="1:17" x14ac:dyDescent="0.25">
      <c r="A90" s="140">
        <v>85</v>
      </c>
      <c r="B90" s="145" t="s">
        <v>284</v>
      </c>
      <c r="C90" s="145" t="s">
        <v>285</v>
      </c>
      <c r="D90" s="145" t="s">
        <v>106</v>
      </c>
      <c r="E90" s="145" t="s">
        <v>286</v>
      </c>
      <c r="F90" s="152" t="s">
        <v>43</v>
      </c>
      <c r="G90" s="146">
        <v>1</v>
      </c>
      <c r="H90" s="146">
        <v>640054545</v>
      </c>
      <c r="I90" s="147"/>
      <c r="J90" s="146">
        <v>-653672727</v>
      </c>
      <c r="K90" s="142">
        <f>VLOOKUP(E90,'Dự thu chiết khấu'!$L$5:$AK$247,26,0)/1.1</f>
        <v>39220363.636363633</v>
      </c>
      <c r="L90" s="142">
        <f>SUMIF('Lương năng suất'!$N$4:$N$244,'Báo cáo lợi nhuận từng xe (2)'!E90,'Lương năng suất'!$AO$4:$AO$244)</f>
        <v>12600000</v>
      </c>
      <c r="M90" s="146">
        <v>9654545</v>
      </c>
      <c r="N90" s="147"/>
      <c r="O90" s="142">
        <f t="shared" si="3"/>
        <v>3347636.636363633</v>
      </c>
      <c r="P90" s="158">
        <f>VLOOKUP(E90,'Dự thu chiết khấu'!$L$5:$T$247,9,0)</f>
        <v>0</v>
      </c>
      <c r="Q90" s="159"/>
    </row>
    <row r="91" spans="1:17" x14ac:dyDescent="0.25">
      <c r="A91" s="144">
        <v>86</v>
      </c>
      <c r="B91" s="141" t="s">
        <v>287</v>
      </c>
      <c r="C91" s="141" t="s">
        <v>288</v>
      </c>
      <c r="D91" s="141" t="s">
        <v>106</v>
      </c>
      <c r="E91" s="141" t="s">
        <v>289</v>
      </c>
      <c r="F91" s="151" t="s">
        <v>29</v>
      </c>
      <c r="G91" s="142">
        <v>1</v>
      </c>
      <c r="H91" s="142">
        <v>632781818</v>
      </c>
      <c r="I91" s="143"/>
      <c r="J91" s="142">
        <v>-653672727</v>
      </c>
      <c r="K91" s="142">
        <f>VLOOKUP(E91,'Dự thu chiết khấu'!$L$5:$AK$247,26,0)/1.1</f>
        <v>48311272.727272727</v>
      </c>
      <c r="L91" s="142">
        <f>SUMIF('Lương năng suất'!$N$4:$N$244,'Báo cáo lợi nhuận từng xe (2)'!E91,'Lương năng suất'!$AO$4:$AO$244)</f>
        <v>7000000</v>
      </c>
      <c r="M91" s="143"/>
      <c r="N91" s="143"/>
      <c r="O91" s="142">
        <f t="shared" si="3"/>
        <v>20420363.727272727</v>
      </c>
      <c r="P91" s="158">
        <f>VLOOKUP(E91,'Dự thu chiết khấu'!$L$5:$T$247,9,0)</f>
        <v>0</v>
      </c>
      <c r="Q91" s="159"/>
    </row>
    <row r="92" spans="1:17" x14ac:dyDescent="0.25">
      <c r="A92" s="140">
        <v>87</v>
      </c>
      <c r="B92" s="145" t="s">
        <v>290</v>
      </c>
      <c r="C92" s="145" t="s">
        <v>291</v>
      </c>
      <c r="D92" s="145" t="s">
        <v>106</v>
      </c>
      <c r="E92" s="145" t="s">
        <v>292</v>
      </c>
      <c r="F92" s="153" t="s">
        <v>50</v>
      </c>
      <c r="G92" s="146">
        <v>1</v>
      </c>
      <c r="H92" s="146">
        <v>619627273</v>
      </c>
      <c r="I92" s="147"/>
      <c r="J92" s="146">
        <v>-653672727</v>
      </c>
      <c r="K92" s="142">
        <f>VLOOKUP(E92,'Dự thu chiết khấu'!$L$5:$AK$247,26,0)/1.1</f>
        <v>70543363.636363626</v>
      </c>
      <c r="L92" s="142">
        <f>SUMIF('Lương năng suất'!$N$4:$N$244,'Báo cáo lợi nhuận từng xe (2)'!E92,'Lương năng suất'!$AO$4:$AO$244)</f>
        <v>12600000</v>
      </c>
      <c r="M92" s="146">
        <v>9654545</v>
      </c>
      <c r="N92" s="147"/>
      <c r="O92" s="142">
        <f t="shared" si="3"/>
        <v>14243364.636363626</v>
      </c>
      <c r="P92" s="158">
        <f>VLOOKUP(E92,'Dự thu chiết khấu'!$L$5:$T$247,9,0)</f>
        <v>22470000</v>
      </c>
      <c r="Q92" s="159"/>
    </row>
    <row r="93" spans="1:17" x14ac:dyDescent="0.25">
      <c r="A93" s="144">
        <v>88</v>
      </c>
      <c r="B93" s="141" t="s">
        <v>293</v>
      </c>
      <c r="C93" s="141" t="s">
        <v>294</v>
      </c>
      <c r="D93" s="141" t="s">
        <v>106</v>
      </c>
      <c r="E93" s="141" t="s">
        <v>295</v>
      </c>
      <c r="F93" s="151" t="s">
        <v>29</v>
      </c>
      <c r="G93" s="142">
        <v>1</v>
      </c>
      <c r="H93" s="142">
        <v>612354545</v>
      </c>
      <c r="I93" s="143"/>
      <c r="J93" s="142">
        <v>-653672727</v>
      </c>
      <c r="K93" s="142">
        <f>VLOOKUP(E93,'Dự thu chiết khấu'!$L$5:$AK$247,26,0)/1.1</f>
        <v>61725181.818181813</v>
      </c>
      <c r="L93" s="142">
        <f>SUMIF('Lương năng suất'!$N$4:$N$244,'Báo cáo lợi nhuận từng xe (2)'!E93,'Lương năng suất'!$AO$4:$AO$244)</f>
        <v>7000000</v>
      </c>
      <c r="M93" s="143"/>
      <c r="N93" s="143"/>
      <c r="O93" s="142">
        <f t="shared" si="3"/>
        <v>13406999.818181813</v>
      </c>
      <c r="P93" s="158">
        <f>VLOOKUP(E93,'Dự thu chiết khấu'!$L$5:$T$247,9,0)</f>
        <v>22470000</v>
      </c>
      <c r="Q93" s="159"/>
    </row>
    <row r="94" spans="1:17" x14ac:dyDescent="0.25">
      <c r="A94" s="140">
        <v>89</v>
      </c>
      <c r="B94" s="145" t="s">
        <v>296</v>
      </c>
      <c r="C94" s="145" t="s">
        <v>297</v>
      </c>
      <c r="D94" s="145" t="s">
        <v>106</v>
      </c>
      <c r="E94" s="145" t="s">
        <v>298</v>
      </c>
      <c r="F94" s="154" t="s">
        <v>54</v>
      </c>
      <c r="G94" s="146">
        <v>1</v>
      </c>
      <c r="H94" s="146">
        <v>615509091</v>
      </c>
      <c r="I94" s="147"/>
      <c r="J94" s="146">
        <v>-653672727</v>
      </c>
      <c r="K94" s="142">
        <f>VLOOKUP(E94,'Dự thu chiết khấu'!$L$5:$AK$247,26,0)/1.1</f>
        <v>61402181.818181813</v>
      </c>
      <c r="L94" s="142">
        <f ca="1">SUMIF('Lương năng suất'!$N$4:$N$244,'Báo cáo lợi nhuận từng xe (2)'!E94,'Lương năng suất'!$AO$4:$AO$244)</f>
        <v>26547500</v>
      </c>
      <c r="M94" s="146">
        <v>9857000</v>
      </c>
      <c r="N94" s="147"/>
      <c r="O94" s="142">
        <f t="shared" ca="1" si="3"/>
        <v>9181545.8181818128</v>
      </c>
      <c r="P94" s="158">
        <f>VLOOKUP(E94,'Dự thu chiết khấu'!$L$5:$T$247,9,0)</f>
        <v>0</v>
      </c>
      <c r="Q94" s="159"/>
    </row>
    <row r="95" spans="1:17" x14ac:dyDescent="0.25">
      <c r="A95" s="144">
        <v>90</v>
      </c>
      <c r="B95" s="141" t="s">
        <v>299</v>
      </c>
      <c r="C95" s="141" t="s">
        <v>300</v>
      </c>
      <c r="D95" s="141" t="s">
        <v>106</v>
      </c>
      <c r="E95" s="141" t="s">
        <v>301</v>
      </c>
      <c r="F95" s="153" t="s">
        <v>50</v>
      </c>
      <c r="G95" s="142">
        <v>1</v>
      </c>
      <c r="H95" s="142">
        <v>599172727</v>
      </c>
      <c r="I95" s="143"/>
      <c r="J95" s="142">
        <v>-653672727</v>
      </c>
      <c r="K95" s="142">
        <f>VLOOKUP(E95,'Dự thu chiết khấu'!$L$5:$AK$247,26,0)/1.1</f>
        <v>65861545.454545446</v>
      </c>
      <c r="L95" s="142">
        <f>SUMIF('Lương năng suất'!$N$4:$N$244,'Báo cáo lợi nhuận từng xe (2)'!E95,'Lương năng suất'!$AO$4:$AO$244)</f>
        <v>7349999.9999999991</v>
      </c>
      <c r="M95" s="142">
        <v>5793587</v>
      </c>
      <c r="N95" s="143"/>
      <c r="O95" s="142">
        <f t="shared" si="3"/>
        <v>-1782041.5454545533</v>
      </c>
      <c r="P95" s="158">
        <f>VLOOKUP(E95,'Dự thu chiết khấu'!$L$5:$T$247,9,0)</f>
        <v>22470000</v>
      </c>
      <c r="Q95" s="159"/>
    </row>
    <row r="96" spans="1:17" x14ac:dyDescent="0.25">
      <c r="A96" s="140">
        <v>91</v>
      </c>
      <c r="B96" s="145" t="s">
        <v>302</v>
      </c>
      <c r="C96" s="145" t="s">
        <v>303</v>
      </c>
      <c r="D96" s="145" t="s">
        <v>106</v>
      </c>
      <c r="E96" s="145" t="s">
        <v>304</v>
      </c>
      <c r="F96" s="154" t="s">
        <v>54</v>
      </c>
      <c r="G96" s="146">
        <v>1</v>
      </c>
      <c r="H96" s="146">
        <v>605990909</v>
      </c>
      <c r="I96" s="147"/>
      <c r="J96" s="146">
        <v>-653672727</v>
      </c>
      <c r="K96" s="142">
        <f>VLOOKUP(E96,'Dự thu chiết khấu'!$L$5:$AK$247,26,0)/1.1</f>
        <v>65861545.454545446</v>
      </c>
      <c r="L96" s="142">
        <f ca="1">SUMIF('Lương năng suất'!$N$4:$N$244,'Báo cáo lợi nhuận từng xe (2)'!E96,'Lương năng suất'!$AO$4:$AO$244)</f>
        <v>26547500</v>
      </c>
      <c r="M96" s="146">
        <v>9857000</v>
      </c>
      <c r="N96" s="147"/>
      <c r="O96" s="142">
        <f t="shared" ca="1" si="3"/>
        <v>-3599454.5454545543</v>
      </c>
      <c r="P96" s="158">
        <f>VLOOKUP(E96,'Dự thu chiết khấu'!$L$5:$T$247,9,0)</f>
        <v>22470000</v>
      </c>
      <c r="Q96" s="159"/>
    </row>
    <row r="97" spans="1:17" x14ac:dyDescent="0.25">
      <c r="A97" s="144">
        <v>92</v>
      </c>
      <c r="B97" s="141" t="s">
        <v>305</v>
      </c>
      <c r="C97" s="141" t="s">
        <v>306</v>
      </c>
      <c r="D97" s="141" t="s">
        <v>106</v>
      </c>
      <c r="E97" s="141" t="s">
        <v>307</v>
      </c>
      <c r="F97" s="151" t="s">
        <v>29</v>
      </c>
      <c r="G97" s="142">
        <v>1</v>
      </c>
      <c r="H97" s="142">
        <v>629145455</v>
      </c>
      <c r="I97" s="143"/>
      <c r="J97" s="142">
        <v>-653672727</v>
      </c>
      <c r="K97" s="142">
        <f>VLOOKUP(E97,'Dự thu chiết khấu'!$L$5:$AK$247,26,0)/1.1</f>
        <v>39220363.636363633</v>
      </c>
      <c r="L97" s="142">
        <f>SUMIF('Lương năng suất'!$N$4:$N$244,'Báo cáo lợi nhuận từng xe (2)'!E97,'Lương năng suất'!$AO$4:$AO$244)</f>
        <v>4200000</v>
      </c>
      <c r="M97" s="143"/>
      <c r="N97" s="143"/>
      <c r="O97" s="142">
        <f t="shared" si="3"/>
        <v>10493091.636363633</v>
      </c>
      <c r="P97" s="158">
        <f>VLOOKUP(E97,'Dự thu chiết khấu'!$L$5:$T$247,9,0)</f>
        <v>0</v>
      </c>
      <c r="Q97" s="159"/>
    </row>
    <row r="98" spans="1:17" x14ac:dyDescent="0.25">
      <c r="A98" s="140">
        <v>93</v>
      </c>
      <c r="B98" s="145" t="s">
        <v>308</v>
      </c>
      <c r="C98" s="145" t="s">
        <v>309</v>
      </c>
      <c r="D98" s="145" t="s">
        <v>106</v>
      </c>
      <c r="E98" s="145" t="s">
        <v>310</v>
      </c>
      <c r="F98" s="150" t="s">
        <v>20</v>
      </c>
      <c r="G98" s="146">
        <v>1</v>
      </c>
      <c r="H98" s="146">
        <v>680909091</v>
      </c>
      <c r="I98" s="147"/>
      <c r="J98" s="146">
        <v>-653672727</v>
      </c>
      <c r="K98" s="142">
        <f>VLOOKUP(E98,'Dự thu chiết khấu'!$L$5:$AK$247,26,0)/1.1</f>
        <v>0</v>
      </c>
      <c r="L98" s="142">
        <f ca="1">SUMIF('Lương năng suất'!$N$4:$N$244,'Báo cáo lợi nhuận từng xe (2)'!E98,'Lương năng suất'!$AO$4:$AO$244)</f>
        <v>26547500</v>
      </c>
      <c r="M98" s="146">
        <v>9654545</v>
      </c>
      <c r="N98" s="147"/>
      <c r="O98" s="142">
        <f t="shared" ca="1" si="3"/>
        <v>7599364.4545454532</v>
      </c>
      <c r="P98" s="158">
        <f>VLOOKUP(E98,'Dự thu chiết khấu'!$L$5:$T$247,9,0)</f>
        <v>0</v>
      </c>
      <c r="Q98" s="159"/>
    </row>
    <row r="99" spans="1:17" x14ac:dyDescent="0.25">
      <c r="A99" s="144">
        <v>94</v>
      </c>
      <c r="B99" s="141" t="s">
        <v>311</v>
      </c>
      <c r="C99" s="141" t="s">
        <v>312</v>
      </c>
      <c r="D99" s="141" t="s">
        <v>106</v>
      </c>
      <c r="E99" s="141" t="s">
        <v>313</v>
      </c>
      <c r="F99" s="150" t="s">
        <v>20</v>
      </c>
      <c r="G99" s="142">
        <v>1</v>
      </c>
      <c r="H99" s="142">
        <v>630963636</v>
      </c>
      <c r="I99" s="143"/>
      <c r="J99" s="142">
        <v>-653672727</v>
      </c>
      <c r="K99" s="142">
        <f>VLOOKUP(E99,'Dự thu chiết khấu'!$L$5:$AK$247,26,0)/1.1</f>
        <v>48311272.727272727</v>
      </c>
      <c r="L99" s="142">
        <f>SUMIF('Lương năng suất'!$N$4:$N$244,'Báo cáo lợi nhuận từng xe (2)'!E99,'Lương năng suất'!$AO$4:$AO$244)</f>
        <v>5600000</v>
      </c>
      <c r="M99" s="143"/>
      <c r="N99" s="143"/>
      <c r="O99" s="142">
        <f t="shared" si="3"/>
        <v>20002181.727272727</v>
      </c>
      <c r="P99" s="158">
        <f>VLOOKUP(E99,'Dự thu chiết khấu'!$L$5:$T$247,9,0)</f>
        <v>0</v>
      </c>
      <c r="Q99" s="159"/>
    </row>
    <row r="100" spans="1:17" x14ac:dyDescent="0.25">
      <c r="A100" s="140">
        <v>95</v>
      </c>
      <c r="B100" s="145" t="s">
        <v>314</v>
      </c>
      <c r="C100" s="145" t="s">
        <v>315</v>
      </c>
      <c r="D100" s="145" t="s">
        <v>106</v>
      </c>
      <c r="E100" s="145" t="s">
        <v>316</v>
      </c>
      <c r="F100" s="153" t="s">
        <v>50</v>
      </c>
      <c r="G100" s="146">
        <v>1</v>
      </c>
      <c r="H100" s="146">
        <v>640054545</v>
      </c>
      <c r="I100" s="147"/>
      <c r="J100" s="146">
        <v>-653672727</v>
      </c>
      <c r="K100" s="142">
        <f>VLOOKUP(E100,'Dự thu chiết khấu'!$L$5:$AK$247,26,0)/1.1</f>
        <v>57038545.454545453</v>
      </c>
      <c r="L100" s="142">
        <f>SUMIF('Lương năng suất'!$N$4:$N$244,'Báo cáo lợi nhuận từng xe (2)'!E100,'Lương năng suất'!$AO$4:$AO$244)</f>
        <v>12600000</v>
      </c>
      <c r="M100" s="146">
        <v>9654545</v>
      </c>
      <c r="N100" s="147"/>
      <c r="O100" s="142">
        <f t="shared" si="3"/>
        <v>21165818.454545453</v>
      </c>
      <c r="P100" s="158">
        <f>VLOOKUP(E100,'Dự thu chiết khấu'!$L$5:$T$247,9,0)</f>
        <v>0</v>
      </c>
      <c r="Q100" s="159"/>
    </row>
    <row r="101" spans="1:17" x14ac:dyDescent="0.25">
      <c r="A101" s="144">
        <v>96</v>
      </c>
      <c r="B101" s="141" t="s">
        <v>317</v>
      </c>
      <c r="C101" s="141" t="s">
        <v>318</v>
      </c>
      <c r="D101" s="141" t="s">
        <v>106</v>
      </c>
      <c r="E101" s="141" t="s">
        <v>319</v>
      </c>
      <c r="F101" s="151" t="s">
        <v>29</v>
      </c>
      <c r="G101" s="142">
        <v>1</v>
      </c>
      <c r="H101" s="142">
        <v>619627273</v>
      </c>
      <c r="I101" s="143"/>
      <c r="J101" s="142">
        <v>-653672727</v>
      </c>
      <c r="K101" s="142">
        <f>VLOOKUP(E101,'Dự thu chiết khấu'!$L$5:$AK$247,26,0)/1.1</f>
        <v>61725181.818181813</v>
      </c>
      <c r="L101" s="142">
        <f>SUMIF('Lương năng suất'!$N$4:$N$244,'Báo cáo lợi nhuận từng xe (2)'!E101,'Lương năng suất'!$AO$4:$AO$244)</f>
        <v>12600000</v>
      </c>
      <c r="M101" s="143"/>
      <c r="N101" s="143"/>
      <c r="O101" s="142">
        <f t="shared" si="3"/>
        <v>15079727.818181813</v>
      </c>
      <c r="P101" s="158">
        <f>VLOOKUP(E101,'Dự thu chiết khấu'!$L$5:$T$247,9,0)</f>
        <v>22470000</v>
      </c>
      <c r="Q101" s="159"/>
    </row>
    <row r="102" spans="1:17" x14ac:dyDescent="0.25">
      <c r="A102" s="140">
        <v>97</v>
      </c>
      <c r="B102" s="145" t="s">
        <v>320</v>
      </c>
      <c r="C102" s="145" t="s">
        <v>321</v>
      </c>
      <c r="D102" s="145" t="s">
        <v>106</v>
      </c>
      <c r="E102" s="145" t="s">
        <v>322</v>
      </c>
      <c r="F102" s="151" t="s">
        <v>29</v>
      </c>
      <c r="G102" s="146">
        <v>1</v>
      </c>
      <c r="H102" s="146">
        <v>640054545</v>
      </c>
      <c r="I102" s="147"/>
      <c r="J102" s="146">
        <v>-653672727</v>
      </c>
      <c r="K102" s="142">
        <f>VLOOKUP(E102,'Dự thu chiết khấu'!$L$5:$AK$247,26,0)/1.1</f>
        <v>39220363.636363633</v>
      </c>
      <c r="L102" s="142">
        <f>SUMIF('Lương năng suất'!$N$4:$N$244,'Báo cáo lợi nhuận từng xe (2)'!E102,'Lương năng suất'!$AO$4:$AO$244)</f>
        <v>12600000</v>
      </c>
      <c r="M102" s="147"/>
      <c r="N102" s="147"/>
      <c r="O102" s="142">
        <f t="shared" si="3"/>
        <v>13002181.636363633</v>
      </c>
      <c r="P102" s="158">
        <f>VLOOKUP(E102,'Dự thu chiết khấu'!$L$5:$T$247,9,0)</f>
        <v>0</v>
      </c>
      <c r="Q102" s="159"/>
    </row>
    <row r="103" spans="1:17" x14ac:dyDescent="0.25">
      <c r="A103" s="144">
        <v>98</v>
      </c>
      <c r="B103" s="141" t="s">
        <v>323</v>
      </c>
      <c r="C103" s="141" t="s">
        <v>324</v>
      </c>
      <c r="D103" s="141" t="s">
        <v>106</v>
      </c>
      <c r="E103" s="141" t="s">
        <v>325</v>
      </c>
      <c r="F103" s="153" t="s">
        <v>50</v>
      </c>
      <c r="G103" s="142">
        <v>1</v>
      </c>
      <c r="H103" s="142">
        <v>680909091</v>
      </c>
      <c r="I103" s="143"/>
      <c r="J103" s="142">
        <v>-653672727</v>
      </c>
      <c r="K103" s="142">
        <f>VLOOKUP(E103,'Dự thu chiết khấu'!$L$5:$AK$247,26,0)/1.1</f>
        <v>0</v>
      </c>
      <c r="L103" s="142">
        <f>SUMIF('Lương năng suất'!$N$4:$N$244,'Báo cáo lợi nhuận từng xe (2)'!E103,'Lương năng suất'!$AO$4:$AO$244)</f>
        <v>12600000</v>
      </c>
      <c r="M103" s="142">
        <v>8229455</v>
      </c>
      <c r="N103" s="143"/>
      <c r="O103" s="142">
        <f t="shared" si="3"/>
        <v>6406909</v>
      </c>
      <c r="P103" s="158">
        <f>VLOOKUP(E103,'Dự thu chiết khấu'!$L$5:$T$247,9,0)</f>
        <v>0</v>
      </c>
      <c r="Q103" s="159"/>
    </row>
    <row r="104" spans="1:17" x14ac:dyDescent="0.25">
      <c r="A104" s="140">
        <v>99</v>
      </c>
      <c r="B104" s="145" t="s">
        <v>326</v>
      </c>
      <c r="C104" s="145" t="s">
        <v>327</v>
      </c>
      <c r="D104" s="145" t="s">
        <v>106</v>
      </c>
      <c r="E104" s="145" t="s">
        <v>328</v>
      </c>
      <c r="F104" s="154" t="s">
        <v>54</v>
      </c>
      <c r="G104" s="146">
        <v>1</v>
      </c>
      <c r="H104" s="146">
        <v>619627273</v>
      </c>
      <c r="I104" s="147"/>
      <c r="J104" s="146">
        <v>-653672727</v>
      </c>
      <c r="K104" s="142">
        <f>VLOOKUP(E104,'Dự thu chiết khấu'!$L$5:$AK$247,26,0)/1.1</f>
        <v>61725181.818181813</v>
      </c>
      <c r="L104" s="142">
        <f ca="1">SUMIF('Lương năng suất'!$N$4:$N$244,'Báo cáo lợi nhuận từng xe (2)'!E104,'Lương năng suất'!$AO$4:$AO$244)</f>
        <v>26547500</v>
      </c>
      <c r="M104" s="146">
        <v>9857000</v>
      </c>
      <c r="N104" s="147"/>
      <c r="O104" s="142">
        <f t="shared" ca="1" si="3"/>
        <v>5222727.8181818128</v>
      </c>
      <c r="P104" s="158">
        <f>VLOOKUP(E104,'Dự thu chiết khấu'!$L$5:$T$247,9,0)</f>
        <v>22470000</v>
      </c>
      <c r="Q104" s="159"/>
    </row>
    <row r="105" spans="1:17" x14ac:dyDescent="0.25">
      <c r="A105" s="144">
        <v>100</v>
      </c>
      <c r="B105" s="141" t="s">
        <v>329</v>
      </c>
      <c r="C105" s="141" t="s">
        <v>330</v>
      </c>
      <c r="D105" s="141" t="s">
        <v>106</v>
      </c>
      <c r="E105" s="141" t="s">
        <v>331</v>
      </c>
      <c r="F105" s="152" t="s">
        <v>43</v>
      </c>
      <c r="G105" s="142">
        <v>1</v>
      </c>
      <c r="H105" s="142">
        <v>619627273</v>
      </c>
      <c r="I105" s="143"/>
      <c r="J105" s="142">
        <v>-653672727</v>
      </c>
      <c r="K105" s="142">
        <f>VLOOKUP(E105,'Dự thu chiết khấu'!$L$5:$AK$247,26,0)/1.1</f>
        <v>61725181.818181813</v>
      </c>
      <c r="L105" s="142">
        <f>SUMIF('Lương năng suất'!$N$4:$N$244,'Báo cáo lợi nhuận từng xe (2)'!E105,'Lương năng suất'!$AO$4:$AO$244)</f>
        <v>12600000</v>
      </c>
      <c r="M105" s="142">
        <v>9654545</v>
      </c>
      <c r="N105" s="143"/>
      <c r="O105" s="142">
        <f t="shared" si="3"/>
        <v>5425182.8181818128</v>
      </c>
      <c r="P105" s="158">
        <f>VLOOKUP(E105,'Dự thu chiết khấu'!$L$5:$T$247,9,0)</f>
        <v>22470000</v>
      </c>
      <c r="Q105" s="159"/>
    </row>
    <row r="106" spans="1:17" x14ac:dyDescent="0.25">
      <c r="A106" s="140">
        <v>101</v>
      </c>
      <c r="B106" s="145" t="s">
        <v>332</v>
      </c>
      <c r="C106" s="145" t="s">
        <v>333</v>
      </c>
      <c r="D106" s="145" t="s">
        <v>334</v>
      </c>
      <c r="E106" s="145" t="s">
        <v>335</v>
      </c>
      <c r="F106" s="154" t="s">
        <v>54</v>
      </c>
      <c r="G106" s="146">
        <v>1</v>
      </c>
      <c r="H106" s="146">
        <v>663900000</v>
      </c>
      <c r="I106" s="147"/>
      <c r="J106" s="146">
        <v>-714763636</v>
      </c>
      <c r="K106" s="142">
        <f>VLOOKUP(E106,'Dự thu chiết khấu'!$L$5:$AK$247,26,0)/1.1</f>
        <v>66644272.727272719</v>
      </c>
      <c r="L106" s="142">
        <f>SUMIF('Lương năng suất'!$N$4:$N$244,'Báo cáo lợi nhuận từng xe (2)'!E106,'Lương năng suất'!$AO$4:$AO$244)</f>
        <v>2800000</v>
      </c>
      <c r="M106" s="146">
        <v>8862000</v>
      </c>
      <c r="N106" s="147"/>
      <c r="O106" s="142">
        <f t="shared" si="3"/>
        <v>4118636.7272727191</v>
      </c>
      <c r="P106" s="158">
        <f>VLOOKUP(E106,'Dự thu chiết khấu'!$L$5:$T$247,9,0)</f>
        <v>24570000</v>
      </c>
      <c r="Q106" s="159"/>
    </row>
    <row r="107" spans="1:17" x14ac:dyDescent="0.25">
      <c r="A107" s="144">
        <v>102</v>
      </c>
      <c r="B107" s="141" t="s">
        <v>336</v>
      </c>
      <c r="C107" s="141" t="s">
        <v>337</v>
      </c>
      <c r="D107" s="141" t="s">
        <v>334</v>
      </c>
      <c r="E107" s="141" t="s">
        <v>338</v>
      </c>
      <c r="F107" s="153" t="s">
        <v>50</v>
      </c>
      <c r="G107" s="142">
        <v>1</v>
      </c>
      <c r="H107" s="142">
        <v>698054545</v>
      </c>
      <c r="I107" s="143"/>
      <c r="J107" s="142">
        <v>-714763636</v>
      </c>
      <c r="K107" s="142">
        <f>VLOOKUP(E107,'Dự thu chiết khấu'!$L$5:$AK$247,26,0)/1.1</f>
        <v>56522181.818181813</v>
      </c>
      <c r="L107" s="142">
        <f>SUMIF('Lương năng suất'!$N$4:$N$244,'Báo cáo lợi nhuận từng xe (2)'!E107,'Lương năng suất'!$AO$4:$AO$244)</f>
        <v>11900000</v>
      </c>
      <c r="M107" s="142">
        <v>8676818</v>
      </c>
      <c r="N107" s="143"/>
      <c r="O107" s="142">
        <f t="shared" si="3"/>
        <v>19236272.818181813</v>
      </c>
      <c r="P107" s="158">
        <f>VLOOKUP(E107,'Dự thu chiết khấu'!$L$5:$T$247,9,0)</f>
        <v>0</v>
      </c>
      <c r="Q107" s="159"/>
    </row>
    <row r="108" spans="1:17" x14ac:dyDescent="0.25">
      <c r="A108" s="140">
        <v>103</v>
      </c>
      <c r="B108" s="145" t="s">
        <v>339</v>
      </c>
      <c r="C108" s="145" t="s">
        <v>340</v>
      </c>
      <c r="D108" s="145" t="s">
        <v>334</v>
      </c>
      <c r="E108" s="145" t="s">
        <v>341</v>
      </c>
      <c r="F108" s="151" t="s">
        <v>29</v>
      </c>
      <c r="G108" s="146">
        <v>1</v>
      </c>
      <c r="H108" s="146">
        <v>677536364</v>
      </c>
      <c r="I108" s="147"/>
      <c r="J108" s="146">
        <v>-714763636</v>
      </c>
      <c r="K108" s="142">
        <f>VLOOKUP(E108,'Dự thu chiết khấu'!$L$5:$AK$247,26,0)/1.1</f>
        <v>71189727.272727266</v>
      </c>
      <c r="L108" s="142">
        <f>SUMIF('Lương năng suất'!$N$4:$N$244,'Báo cáo lợi nhuận từng xe (2)'!E108,'Lương năng suất'!$AO$4:$AO$244)</f>
        <v>13300000</v>
      </c>
      <c r="M108" s="147"/>
      <c r="N108" s="147"/>
      <c r="O108" s="142">
        <f t="shared" si="3"/>
        <v>20662455.272727266</v>
      </c>
      <c r="P108" s="158">
        <f>VLOOKUP(E108,'Dự thu chiết khấu'!$L$5:$T$247,9,0)</f>
        <v>24570000</v>
      </c>
      <c r="Q108" s="159"/>
    </row>
    <row r="109" spans="1:17" x14ac:dyDescent="0.25">
      <c r="A109" s="144">
        <v>104</v>
      </c>
      <c r="B109" s="141" t="s">
        <v>342</v>
      </c>
      <c r="C109" s="141" t="s">
        <v>343</v>
      </c>
      <c r="D109" s="141" t="s">
        <v>334</v>
      </c>
      <c r="E109" s="141" t="s">
        <v>344</v>
      </c>
      <c r="F109" s="153" t="s">
        <v>50</v>
      </c>
      <c r="G109" s="142">
        <v>1</v>
      </c>
      <c r="H109" s="142">
        <v>699872727</v>
      </c>
      <c r="I109" s="143"/>
      <c r="J109" s="142">
        <v>-714763636</v>
      </c>
      <c r="K109" s="142">
        <f>VLOOKUP(E109,'Dự thu chiết khấu'!$L$5:$AK$247,26,0)/1.1</f>
        <v>87431272.727272719</v>
      </c>
      <c r="L109" s="142">
        <f>SUMIF('Lương năng suất'!$N$4:$N$244,'Báo cáo lợi nhuận từng xe (2)'!E109,'Lương năng suất'!$AO$4:$AO$244)</f>
        <v>13300000</v>
      </c>
      <c r="M109" s="142">
        <v>8385000</v>
      </c>
      <c r="N109" s="143"/>
      <c r="O109" s="142">
        <f t="shared" si="3"/>
        <v>50855363.727272719</v>
      </c>
      <c r="P109" s="158">
        <f>VLOOKUP(E109,'Dự thu chiết khấu'!$L$5:$T$247,9,0)</f>
        <v>0</v>
      </c>
      <c r="Q109" s="159"/>
    </row>
    <row r="110" spans="1:17" x14ac:dyDescent="0.25">
      <c r="A110" s="140">
        <v>105</v>
      </c>
      <c r="B110" s="145" t="s">
        <v>345</v>
      </c>
      <c r="C110" s="145" t="s">
        <v>346</v>
      </c>
      <c r="D110" s="145" t="s">
        <v>334</v>
      </c>
      <c r="E110" s="145" t="s">
        <v>347</v>
      </c>
      <c r="F110" s="152" t="s">
        <v>43</v>
      </c>
      <c r="G110" s="146">
        <v>1</v>
      </c>
      <c r="H110" s="146">
        <v>699872727</v>
      </c>
      <c r="I110" s="147"/>
      <c r="J110" s="146">
        <v>-714763636</v>
      </c>
      <c r="K110" s="142">
        <f>VLOOKUP(E110,'Dự thu chiết khấu'!$L$5:$AK$247,26,0)/1.1</f>
        <v>42885818.18181818</v>
      </c>
      <c r="L110" s="142">
        <f>SUMIF('Lương năng suất'!$N$4:$N$244,'Báo cáo lợi nhuận từng xe (2)'!E110,'Lương năng suất'!$AO$4:$AO$244)</f>
        <v>13300000</v>
      </c>
      <c r="M110" s="146">
        <v>8385000</v>
      </c>
      <c r="N110" s="147"/>
      <c r="O110" s="142">
        <f t="shared" si="3"/>
        <v>6309909.1818181798</v>
      </c>
      <c r="P110" s="158">
        <f>VLOOKUP(E110,'Dự thu chiết khấu'!$L$5:$T$247,9,0)</f>
        <v>0</v>
      </c>
      <c r="Q110" s="159"/>
    </row>
    <row r="111" spans="1:17" x14ac:dyDescent="0.25">
      <c r="A111" s="144">
        <v>106</v>
      </c>
      <c r="B111" s="141" t="s">
        <v>348</v>
      </c>
      <c r="C111" s="141" t="s">
        <v>349</v>
      </c>
      <c r="D111" s="141" t="s">
        <v>334</v>
      </c>
      <c r="E111" s="141" t="s">
        <v>350</v>
      </c>
      <c r="F111" s="150" t="s">
        <v>20</v>
      </c>
      <c r="G111" s="142">
        <v>1</v>
      </c>
      <c r="H111" s="142">
        <v>688963636</v>
      </c>
      <c r="I111" s="143"/>
      <c r="J111" s="142">
        <v>-714763636</v>
      </c>
      <c r="K111" s="142">
        <f>VLOOKUP(E111,'Dự thu chiết khấu'!$L$5:$AK$247,26,0)/1.1</f>
        <v>56522181.818181813</v>
      </c>
      <c r="L111" s="142">
        <f ca="1">SUMIF('Lương năng suất'!$N$4:$N$244,'Báo cáo lợi nhuận từng xe (2)'!E111,'Lương năng suất'!$AO$4:$AO$244)</f>
        <v>26547500</v>
      </c>
      <c r="M111" s="142">
        <v>8385000</v>
      </c>
      <c r="N111" s="143"/>
      <c r="O111" s="142">
        <f t="shared" ca="1" si="3"/>
        <v>17437181.818181813</v>
      </c>
      <c r="P111" s="158">
        <f>VLOOKUP(E111,'Dự thu chiết khấu'!$L$5:$T$247,9,0)</f>
        <v>0</v>
      </c>
      <c r="Q111" s="159"/>
    </row>
    <row r="112" spans="1:17" x14ac:dyDescent="0.25">
      <c r="A112" s="140">
        <v>107</v>
      </c>
      <c r="B112" s="145" t="s">
        <v>351</v>
      </c>
      <c r="C112" s="145" t="s">
        <v>352</v>
      </c>
      <c r="D112" s="145" t="s">
        <v>334</v>
      </c>
      <c r="E112" s="145" t="s">
        <v>353</v>
      </c>
      <c r="F112" s="151" t="s">
        <v>29</v>
      </c>
      <c r="G112" s="146">
        <v>1</v>
      </c>
      <c r="H112" s="146">
        <v>640309091</v>
      </c>
      <c r="I112" s="147"/>
      <c r="J112" s="146">
        <v>-714763636</v>
      </c>
      <c r="K112" s="142">
        <f>VLOOKUP(E112,'Dự thu chiết khấu'!$L$5:$AK$247,26,0)/1.1</f>
        <v>75050181.818181813</v>
      </c>
      <c r="L112" s="142">
        <f>SUMIF('Lương năng suất'!$N$4:$N$244,'Báo cáo lợi nhuận từng xe (2)'!E112,'Lương năng suất'!$AO$4:$AO$244)</f>
        <v>13300000</v>
      </c>
      <c r="M112" s="147"/>
      <c r="N112" s="147"/>
      <c r="O112" s="142">
        <f t="shared" si="3"/>
        <v>-12704363.181818187</v>
      </c>
      <c r="P112" s="158">
        <f>VLOOKUP(E112,'Dự thu chiết khấu'!$L$5:$T$247,9,0)</f>
        <v>24570000</v>
      </c>
      <c r="Q112" s="159"/>
    </row>
    <row r="113" spans="1:17" x14ac:dyDescent="0.25">
      <c r="A113" s="144">
        <v>108</v>
      </c>
      <c r="B113" s="141" t="s">
        <v>354</v>
      </c>
      <c r="C113" s="141" t="s">
        <v>355</v>
      </c>
      <c r="D113" s="141" t="s">
        <v>334</v>
      </c>
      <c r="E113" s="141" t="s">
        <v>356</v>
      </c>
      <c r="F113" s="150" t="s">
        <v>20</v>
      </c>
      <c r="G113" s="142">
        <v>1</v>
      </c>
      <c r="H113" s="142">
        <v>664809091</v>
      </c>
      <c r="I113" s="143"/>
      <c r="J113" s="142">
        <v>-714763636</v>
      </c>
      <c r="K113" s="142">
        <f>VLOOKUP(E113,'Dự thu chiết khấu'!$L$5:$AK$247,26,0)/1.1</f>
        <v>80280636.36363636</v>
      </c>
      <c r="L113" s="142">
        <f>SUMIF('Lương năng suất'!$N$4:$N$244,'Báo cáo lợi nhuận từng xe (2)'!E113,'Lương năng suất'!$AO$4:$AO$244)</f>
        <v>3500000</v>
      </c>
      <c r="M113" s="143"/>
      <c r="N113" s="143"/>
      <c r="O113" s="142">
        <f t="shared" si="3"/>
        <v>26826091.36363636</v>
      </c>
      <c r="P113" s="158">
        <f>VLOOKUP(E113,'Dự thu chiết khấu'!$L$5:$T$247,9,0)</f>
        <v>24570000</v>
      </c>
      <c r="Q113" s="159"/>
    </row>
    <row r="114" spans="1:17" x14ac:dyDescent="0.25">
      <c r="A114" s="140">
        <v>109</v>
      </c>
      <c r="B114" s="145" t="s">
        <v>357</v>
      </c>
      <c r="C114" s="145" t="s">
        <v>358</v>
      </c>
      <c r="D114" s="145" t="s">
        <v>334</v>
      </c>
      <c r="E114" s="145" t="s">
        <v>359</v>
      </c>
      <c r="F114" s="151" t="s">
        <v>29</v>
      </c>
      <c r="G114" s="146">
        <v>1</v>
      </c>
      <c r="H114" s="146">
        <v>671489591</v>
      </c>
      <c r="I114" s="147"/>
      <c r="J114" s="146">
        <v>-714763636</v>
      </c>
      <c r="K114" s="142">
        <f>VLOOKUP(E114,'Dự thu chiết khấu'!$L$5:$AK$247,26,0)/1.1</f>
        <v>75737442.272727266</v>
      </c>
      <c r="L114" s="142">
        <f>SUMIF('Lương năng suất'!$N$4:$N$244,'Báo cáo lợi nhuận từng xe (2)'!E114,'Lương năng suất'!$AO$4:$AO$244)</f>
        <v>11200000</v>
      </c>
      <c r="M114" s="146">
        <v>8385000</v>
      </c>
      <c r="N114" s="147"/>
      <c r="O114" s="142">
        <f t="shared" si="3"/>
        <v>12878397.272727266</v>
      </c>
      <c r="P114" s="158">
        <f>VLOOKUP(E114,'Dự thu chiết khấu'!$L$5:$T$247,9,0)</f>
        <v>24570000</v>
      </c>
      <c r="Q114" s="159"/>
    </row>
    <row r="115" spans="1:17" x14ac:dyDescent="0.25">
      <c r="A115" s="144">
        <v>110</v>
      </c>
      <c r="B115" s="141" t="s">
        <v>360</v>
      </c>
      <c r="C115" s="141" t="s">
        <v>361</v>
      </c>
      <c r="D115" s="141" t="s">
        <v>334</v>
      </c>
      <c r="E115" s="141" t="s">
        <v>362</v>
      </c>
      <c r="F115" s="154" t="s">
        <v>54</v>
      </c>
      <c r="G115" s="142">
        <v>1</v>
      </c>
      <c r="H115" s="142">
        <v>722209091</v>
      </c>
      <c r="I115" s="143"/>
      <c r="J115" s="142">
        <v>-714763636</v>
      </c>
      <c r="K115" s="142">
        <f>VLOOKUP(E115,'Dự thu chiết khấu'!$L$5:$AK$247,26,0)/1.1</f>
        <v>36948090.909090906</v>
      </c>
      <c r="L115" s="142">
        <f>SUMIF('Lương năng suất'!$N$4:$N$244,'Báo cáo lợi nhuận từng xe (2)'!E115,'Lương năng suất'!$AO$4:$AO$244)</f>
        <v>11287000</v>
      </c>
      <c r="M115" s="142">
        <v>8862000</v>
      </c>
      <c r="N115" s="143"/>
      <c r="O115" s="142">
        <f t="shared" si="3"/>
        <v>24244545.909090906</v>
      </c>
      <c r="P115" s="158">
        <f>VLOOKUP(E115,'Dự thu chiết khấu'!$L$5:$T$247,9,0)</f>
        <v>24570000</v>
      </c>
      <c r="Q115" s="159"/>
    </row>
    <row r="116" spans="1:17" x14ac:dyDescent="0.25">
      <c r="A116" s="140">
        <v>111</v>
      </c>
      <c r="B116" s="145" t="s">
        <v>363</v>
      </c>
      <c r="C116" s="145" t="s">
        <v>364</v>
      </c>
      <c r="D116" s="145" t="s">
        <v>334</v>
      </c>
      <c r="E116" s="145" t="s">
        <v>365</v>
      </c>
      <c r="F116" s="151" t="s">
        <v>29</v>
      </c>
      <c r="G116" s="146">
        <v>1</v>
      </c>
      <c r="H116" s="146">
        <v>696373364</v>
      </c>
      <c r="I116" s="147"/>
      <c r="J116" s="146">
        <v>-714763636</v>
      </c>
      <c r="K116" s="142">
        <f>VLOOKUP(E116,'Dự thu chiết khấu'!$L$5:$AK$247,26,0)/1.1</f>
        <v>61215861.818181813</v>
      </c>
      <c r="L116" s="142">
        <f>SUMIF('Lương năng suất'!$N$4:$N$244,'Báo cáo lợi nhuận từng xe (2)'!E116,'Lương năng suất'!$AO$4:$AO$244)</f>
        <v>13300000</v>
      </c>
      <c r="M116" s="147"/>
      <c r="N116" s="147"/>
      <c r="O116" s="142">
        <f t="shared" si="3"/>
        <v>29525589.818181813</v>
      </c>
      <c r="P116" s="158">
        <f>VLOOKUP(E116,'Dự thu chiết khấu'!$L$5:$T$247,9,0)</f>
        <v>0</v>
      </c>
      <c r="Q116" s="159"/>
    </row>
    <row r="117" spans="1:17" x14ac:dyDescent="0.25">
      <c r="A117" s="144">
        <v>112</v>
      </c>
      <c r="B117" s="141" t="s">
        <v>366</v>
      </c>
      <c r="C117" s="141" t="s">
        <v>367</v>
      </c>
      <c r="D117" s="141" t="s">
        <v>334</v>
      </c>
      <c r="E117" s="141" t="s">
        <v>368</v>
      </c>
      <c r="F117" s="150" t="s">
        <v>20</v>
      </c>
      <c r="G117" s="142">
        <v>1</v>
      </c>
      <c r="H117" s="142">
        <v>663900000</v>
      </c>
      <c r="I117" s="143"/>
      <c r="J117" s="142">
        <v>-714763636</v>
      </c>
      <c r="K117" s="142">
        <f>VLOOKUP(E117,'Dự thu chiết khấu'!$L$5:$AK$247,26,0)/1.1</f>
        <v>80280636.36363636</v>
      </c>
      <c r="L117" s="142">
        <f>SUMIF('Lương năng suất'!$N$4:$N$244,'Báo cáo lợi nhuận từng xe (2)'!E117,'Lương năng suất'!$AO$4:$AO$244)</f>
        <v>2800000</v>
      </c>
      <c r="M117" s="143"/>
      <c r="N117" s="143"/>
      <c r="O117" s="142">
        <f t="shared" si="3"/>
        <v>26617000.36363636</v>
      </c>
      <c r="P117" s="158">
        <f>VLOOKUP(E117,'Dự thu chiết khấu'!$L$5:$T$247,9,0)</f>
        <v>24570000</v>
      </c>
      <c r="Q117" s="159"/>
    </row>
    <row r="118" spans="1:17" x14ac:dyDescent="0.25">
      <c r="A118" s="140">
        <v>113</v>
      </c>
      <c r="B118" s="145" t="s">
        <v>369</v>
      </c>
      <c r="C118" s="145" t="s">
        <v>370</v>
      </c>
      <c r="D118" s="145" t="s">
        <v>334</v>
      </c>
      <c r="E118" s="145" t="s">
        <v>371</v>
      </c>
      <c r="F118" s="151" t="s">
        <v>29</v>
      </c>
      <c r="G118" s="146">
        <v>1</v>
      </c>
      <c r="H118" s="146">
        <v>667536364</v>
      </c>
      <c r="I118" s="147"/>
      <c r="J118" s="146">
        <v>-714763636</v>
      </c>
      <c r="K118" s="142">
        <f>VLOOKUP(E118,'Dự thu chiết khấu'!$L$5:$AK$247,26,0)/1.1</f>
        <v>71189727.272727266</v>
      </c>
      <c r="L118" s="142">
        <f>SUMIF('Lương năng suất'!$N$4:$N$244,'Báo cáo lợi nhuận từng xe (2)'!E118,'Lương năng suất'!$AO$4:$AO$244)</f>
        <v>5600000</v>
      </c>
      <c r="M118" s="147"/>
      <c r="N118" s="147"/>
      <c r="O118" s="142">
        <f t="shared" si="3"/>
        <v>18362455.272727266</v>
      </c>
      <c r="P118" s="158">
        <f>VLOOKUP(E118,'Dự thu chiết khấu'!$L$5:$T$247,9,0)</f>
        <v>24570000</v>
      </c>
      <c r="Q118" s="159"/>
    </row>
    <row r="119" spans="1:17" x14ac:dyDescent="0.25">
      <c r="A119" s="144">
        <v>114</v>
      </c>
      <c r="B119" s="141" t="s">
        <v>372</v>
      </c>
      <c r="C119" s="141" t="s">
        <v>373</v>
      </c>
      <c r="D119" s="141" t="s">
        <v>334</v>
      </c>
      <c r="E119" s="141" t="s">
        <v>374</v>
      </c>
      <c r="F119" s="150" t="s">
        <v>20</v>
      </c>
      <c r="G119" s="142">
        <v>1</v>
      </c>
      <c r="H119" s="142">
        <v>677536364</v>
      </c>
      <c r="I119" s="143"/>
      <c r="J119" s="142">
        <v>-714763636</v>
      </c>
      <c r="K119" s="142">
        <f>VLOOKUP(E119,'Dự thu chiết khấu'!$L$5:$AK$247,26,0)/1.1</f>
        <v>57553363.636363633</v>
      </c>
      <c r="L119" s="142">
        <f>SUMIF('Lương năng suất'!$N$4:$N$244,'Báo cáo lợi nhuận từng xe (2)'!E119,'Lương năng suất'!$AO$4:$AO$244)</f>
        <v>13300000</v>
      </c>
      <c r="M119" s="142">
        <v>8385000</v>
      </c>
      <c r="N119" s="143"/>
      <c r="O119" s="142">
        <f t="shared" si="3"/>
        <v>-1358908.363636367</v>
      </c>
      <c r="P119" s="158">
        <f>VLOOKUP(E119,'Dự thu chiết khấu'!$L$5:$T$247,9,0)</f>
        <v>24570000</v>
      </c>
      <c r="Q119" s="159"/>
    </row>
    <row r="120" spans="1:17" x14ac:dyDescent="0.25">
      <c r="A120" s="140">
        <v>115</v>
      </c>
      <c r="B120" s="141" t="s">
        <v>375</v>
      </c>
      <c r="C120" s="141" t="s">
        <v>376</v>
      </c>
      <c r="D120" s="141" t="s">
        <v>334</v>
      </c>
      <c r="E120" s="141" t="s">
        <v>377</v>
      </c>
      <c r="F120" s="154" t="s">
        <v>54</v>
      </c>
      <c r="G120" s="142">
        <v>1</v>
      </c>
      <c r="H120" s="142">
        <v>677536364</v>
      </c>
      <c r="I120" s="143"/>
      <c r="J120" s="142">
        <v>-714763636</v>
      </c>
      <c r="K120" s="142">
        <f>VLOOKUP(E120,'Dự thu chiết khấu'!$L$5:$AK$247,26,0)/1.1</f>
        <v>57553363.636363633</v>
      </c>
      <c r="L120" s="142">
        <f>SUMIF('Lương năng suất'!$N$4:$N$244,'Báo cáo lợi nhuận từng xe (2)'!E120,'Lương năng suất'!$AO$4:$AO$244)</f>
        <v>11090000</v>
      </c>
      <c r="M120" s="142">
        <v>8862000</v>
      </c>
      <c r="N120" s="143"/>
      <c r="O120" s="142">
        <f t="shared" si="3"/>
        <v>374091.63636363298</v>
      </c>
      <c r="P120" s="158">
        <f>VLOOKUP(E120,'Dự thu chiết khấu'!$L$5:$T$247,9,0)</f>
        <v>24570000</v>
      </c>
      <c r="Q120" s="159"/>
    </row>
    <row r="121" spans="1:17" x14ac:dyDescent="0.25">
      <c r="A121" s="144">
        <v>116</v>
      </c>
      <c r="B121" s="145" t="s">
        <v>378</v>
      </c>
      <c r="C121" s="145" t="s">
        <v>379</v>
      </c>
      <c r="D121" s="145" t="s">
        <v>334</v>
      </c>
      <c r="E121" s="145" t="s">
        <v>380</v>
      </c>
      <c r="F121" s="151" t="s">
        <v>29</v>
      </c>
      <c r="G121" s="146">
        <v>1</v>
      </c>
      <c r="H121" s="146">
        <v>722209091</v>
      </c>
      <c r="I121" s="147"/>
      <c r="J121" s="146">
        <v>-714763636</v>
      </c>
      <c r="K121" s="142">
        <f>VLOOKUP(E121,'Dự thu chiết khấu'!$L$5:$AK$247,26,0)/1.1</f>
        <v>27857181.818181816</v>
      </c>
      <c r="L121" s="142">
        <f>SUMIF('Lương năng suất'!$N$4:$N$244,'Báo cáo lợi nhuận từng xe (2)'!E121,'Lương năng suất'!$AO$4:$AO$244)</f>
        <v>13300000</v>
      </c>
      <c r="M121" s="147"/>
      <c r="N121" s="147"/>
      <c r="O121" s="142">
        <f t="shared" si="3"/>
        <v>22002636.818181813</v>
      </c>
      <c r="P121" s="158">
        <f>VLOOKUP(E121,'Dự thu chiết khấu'!$L$5:$T$247,9,0)</f>
        <v>24570000</v>
      </c>
      <c r="Q121" s="159"/>
    </row>
    <row r="122" spans="1:17" x14ac:dyDescent="0.25">
      <c r="A122" s="140">
        <v>117</v>
      </c>
      <c r="B122" s="141" t="s">
        <v>381</v>
      </c>
      <c r="C122" s="141" t="s">
        <v>382</v>
      </c>
      <c r="D122" s="141" t="s">
        <v>334</v>
      </c>
      <c r="E122" s="141" t="s">
        <v>383</v>
      </c>
      <c r="F122" s="152" t="s">
        <v>43</v>
      </c>
      <c r="G122" s="142">
        <v>1</v>
      </c>
      <c r="H122" s="142">
        <v>699872727</v>
      </c>
      <c r="I122" s="143"/>
      <c r="J122" s="142">
        <v>-714763636</v>
      </c>
      <c r="K122" s="142">
        <f>VLOOKUP(E122,'Dự thu chiết khấu'!$L$5:$AK$247,26,0)/1.1</f>
        <v>69613090.909090906</v>
      </c>
      <c r="L122" s="142">
        <f>SUMIF('Lương năng suất'!$N$4:$N$244,'Báo cáo lợi nhuận từng xe (2)'!E122,'Lương năng suất'!$AO$4:$AO$244)</f>
        <v>13300000</v>
      </c>
      <c r="M122" s="142">
        <v>8385000</v>
      </c>
      <c r="N122" s="143"/>
      <c r="O122" s="142">
        <f t="shared" si="3"/>
        <v>33037181.909090906</v>
      </c>
      <c r="P122" s="158">
        <f>VLOOKUP(E122,'Dự thu chiết khấu'!$L$5:$T$247,9,0)</f>
        <v>0</v>
      </c>
      <c r="Q122" s="159"/>
    </row>
    <row r="123" spans="1:17" x14ac:dyDescent="0.25">
      <c r="A123" s="144">
        <v>118</v>
      </c>
      <c r="B123" s="145" t="s">
        <v>384</v>
      </c>
      <c r="C123" s="145" t="s">
        <v>385</v>
      </c>
      <c r="D123" s="145" t="s">
        <v>334</v>
      </c>
      <c r="E123" s="145" t="s">
        <v>386</v>
      </c>
      <c r="F123" s="150" t="s">
        <v>20</v>
      </c>
      <c r="G123" s="146">
        <v>1</v>
      </c>
      <c r="H123" s="146">
        <v>730909091</v>
      </c>
      <c r="I123" s="147"/>
      <c r="J123" s="146">
        <v>-714763636</v>
      </c>
      <c r="K123" s="142">
        <f>VLOOKUP(E123,'Dự thu chiết khấu'!$L$5:$AK$247,26,0)/1.1</f>
        <v>22727272.727272727</v>
      </c>
      <c r="L123" s="142">
        <f>SUMIF('Lương năng suất'!$N$4:$N$244,'Báo cáo lợi nhuận từng xe (2)'!E123,'Lương năng suất'!$AO$4:$AO$244)</f>
        <v>2800000</v>
      </c>
      <c r="M123" s="147"/>
      <c r="N123" s="147"/>
      <c r="O123" s="142">
        <f t="shared" si="3"/>
        <v>36072727.727272727</v>
      </c>
      <c r="P123" s="158">
        <f>VLOOKUP(E123,'Dự thu chiết khấu'!$L$5:$T$247,9,0)</f>
        <v>0</v>
      </c>
      <c r="Q123" s="159"/>
    </row>
    <row r="124" spans="1:17" x14ac:dyDescent="0.25">
      <c r="A124" s="140">
        <v>119</v>
      </c>
      <c r="B124" s="141" t="s">
        <v>387</v>
      </c>
      <c r="C124" s="141" t="s">
        <v>388</v>
      </c>
      <c r="D124" s="141" t="s">
        <v>334</v>
      </c>
      <c r="E124" s="141" t="s">
        <v>389</v>
      </c>
      <c r="F124" s="152" t="s">
        <v>43</v>
      </c>
      <c r="G124" s="142">
        <v>1</v>
      </c>
      <c r="H124" s="142">
        <v>677536364</v>
      </c>
      <c r="I124" s="143"/>
      <c r="J124" s="142">
        <v>-714763636</v>
      </c>
      <c r="K124" s="142">
        <f>VLOOKUP(E124,'Dự thu chiết khấu'!$L$5:$AK$247,26,0)/1.1</f>
        <v>71189727.272727266</v>
      </c>
      <c r="L124" s="142">
        <f>SUMIF('Lương năng suất'!$N$4:$N$244,'Báo cáo lợi nhuận từng xe (2)'!E124,'Lương năng suất'!$AO$4:$AO$244)</f>
        <v>13300000</v>
      </c>
      <c r="M124" s="143"/>
      <c r="N124" s="143"/>
      <c r="O124" s="142">
        <f t="shared" si="3"/>
        <v>20662455.272727266</v>
      </c>
      <c r="P124" s="158">
        <f>VLOOKUP(E124,'Dự thu chiết khấu'!$L$5:$T$247,9,0)</f>
        <v>24570000</v>
      </c>
      <c r="Q124" s="159"/>
    </row>
    <row r="125" spans="1:17" x14ac:dyDescent="0.25">
      <c r="A125" s="144">
        <v>120</v>
      </c>
      <c r="B125" s="145" t="s">
        <v>390</v>
      </c>
      <c r="C125" s="145" t="s">
        <v>391</v>
      </c>
      <c r="D125" s="145" t="s">
        <v>392</v>
      </c>
      <c r="E125" s="145" t="s">
        <v>393</v>
      </c>
      <c r="F125" s="151" t="s">
        <v>29</v>
      </c>
      <c r="G125" s="146">
        <v>1</v>
      </c>
      <c r="H125" s="146">
        <v>429327273</v>
      </c>
      <c r="I125" s="147"/>
      <c r="J125" s="146">
        <v>-466481818</v>
      </c>
      <c r="K125" s="142">
        <f>VLOOKUP(E125,'Dự thu chiết khấu'!$L$5:$AK$247,26,0)/1.1</f>
        <v>45600363.636363633</v>
      </c>
      <c r="L125" s="142">
        <f>SUMIF('Lương năng suất'!$N$4:$N$244,'Báo cáo lợi nhuận từng xe (2)'!E125,'Lương năng suất'!$AO$4:$AO$244)</f>
        <v>3500000</v>
      </c>
      <c r="M125" s="147"/>
      <c r="N125" s="147"/>
      <c r="O125" s="142">
        <f t="shared" si="3"/>
        <v>4945818.636363633</v>
      </c>
      <c r="P125" s="158">
        <f>VLOOKUP(E125,'Dự thu chiết khấu'!$L$5:$T$247,9,0)</f>
        <v>0</v>
      </c>
      <c r="Q125" s="159"/>
    </row>
    <row r="126" spans="1:17" x14ac:dyDescent="0.25">
      <c r="A126" s="140">
        <v>121</v>
      </c>
      <c r="B126" s="141" t="s">
        <v>394</v>
      </c>
      <c r="C126" s="141" t="s">
        <v>395</v>
      </c>
      <c r="D126" s="141" t="s">
        <v>392</v>
      </c>
      <c r="E126" s="141" t="s">
        <v>396</v>
      </c>
      <c r="F126" s="154" t="s">
        <v>54</v>
      </c>
      <c r="G126" s="142">
        <v>1</v>
      </c>
      <c r="H126" s="142">
        <v>442963636</v>
      </c>
      <c r="I126" s="143"/>
      <c r="J126" s="142">
        <v>-461672727</v>
      </c>
      <c r="K126" s="142">
        <f>VLOOKUP(E126,'Dự thu chiết khấu'!$L$5:$AK$247,26,0)/1.1</f>
        <v>27700363.636363633</v>
      </c>
      <c r="L126" s="142">
        <f>SUMIF('Lương năng suất'!$N$4:$N$244,'Báo cáo lợi nhuận từng xe (2)'!E126,'Lương năng suất'!$AO$4:$AO$244)</f>
        <v>3500000</v>
      </c>
      <c r="M126" s="142">
        <v>5686364</v>
      </c>
      <c r="N126" s="143"/>
      <c r="O126" s="142">
        <f t="shared" si="3"/>
        <v>-195091.36363636702</v>
      </c>
      <c r="P126" s="158">
        <f>VLOOKUP(E126,'Dự thu chiết khấu'!$L$5:$T$247,9,0)</f>
        <v>0</v>
      </c>
      <c r="Q126" s="159"/>
    </row>
    <row r="127" spans="1:17" x14ac:dyDescent="0.25">
      <c r="A127" s="144">
        <v>122</v>
      </c>
      <c r="B127" s="145" t="s">
        <v>397</v>
      </c>
      <c r="C127" s="145" t="s">
        <v>83</v>
      </c>
      <c r="D127" s="145" t="s">
        <v>392</v>
      </c>
      <c r="E127" s="145" t="s">
        <v>398</v>
      </c>
      <c r="F127" s="152" t="s">
        <v>43</v>
      </c>
      <c r="G127" s="146">
        <v>1</v>
      </c>
      <c r="H127" s="146">
        <v>454345455</v>
      </c>
      <c r="I127" s="147"/>
      <c r="J127" s="146">
        <v>-468654545</v>
      </c>
      <c r="K127" s="142">
        <f>VLOOKUP(E127,'Dự thu chiết khấu'!$L$5:$AK$247,26,0)/1.1</f>
        <v>28119272.727272727</v>
      </c>
      <c r="L127" s="142">
        <f>SUMIF('Lương năng suất'!$N$4:$N$244,'Báo cáo lợi nhuận từng xe (2)'!E127,'Lương năng suất'!$AO$4:$AO$244)</f>
        <v>7000000</v>
      </c>
      <c r="M127" s="147"/>
      <c r="N127" s="147"/>
      <c r="O127" s="142">
        <f t="shared" si="3"/>
        <v>6810182.7272727266</v>
      </c>
      <c r="P127" s="158">
        <f>VLOOKUP(E127,'Dự thu chiết khấu'!$L$5:$T$247,9,0)</f>
        <v>0</v>
      </c>
      <c r="Q127" s="159"/>
    </row>
    <row r="128" spans="1:17" x14ac:dyDescent="0.25">
      <c r="A128" s="140">
        <v>123</v>
      </c>
      <c r="B128" s="141" t="s">
        <v>399</v>
      </c>
      <c r="C128" s="141" t="s">
        <v>400</v>
      </c>
      <c r="D128" s="141" t="s">
        <v>392</v>
      </c>
      <c r="E128" s="141" t="s">
        <v>401</v>
      </c>
      <c r="F128" s="153" t="s">
        <v>50</v>
      </c>
      <c r="G128" s="142">
        <v>1</v>
      </c>
      <c r="H128" s="142">
        <v>442963636</v>
      </c>
      <c r="I128" s="143"/>
      <c r="J128" s="142">
        <v>-461672727</v>
      </c>
      <c r="K128" s="142">
        <f>VLOOKUP(E128,'Dự thu chiết khấu'!$L$5:$AK$247,26,0)/1.1</f>
        <v>40173090.909090906</v>
      </c>
      <c r="L128" s="142">
        <f>SUMIF('Lương năng suất'!$N$4:$N$244,'Báo cáo lợi nhuận từng xe (2)'!E128,'Lương năng suất'!$AO$4:$AO$244)</f>
        <v>3500000</v>
      </c>
      <c r="M128" s="142">
        <v>7542066</v>
      </c>
      <c r="N128" s="143"/>
      <c r="O128" s="142">
        <f t="shared" si="3"/>
        <v>10421933.909090906</v>
      </c>
      <c r="P128" s="158">
        <f>VLOOKUP(E128,'Dự thu chiết khấu'!$L$5:$T$247,9,0)</f>
        <v>0</v>
      </c>
      <c r="Q128" s="159"/>
    </row>
    <row r="129" spans="1:17" x14ac:dyDescent="0.25">
      <c r="A129" s="144">
        <v>124</v>
      </c>
      <c r="B129" s="145" t="s">
        <v>402</v>
      </c>
      <c r="C129" s="145" t="s">
        <v>403</v>
      </c>
      <c r="D129" s="145" t="s">
        <v>392</v>
      </c>
      <c r="E129" s="145" t="s">
        <v>404</v>
      </c>
      <c r="F129" s="150" t="s">
        <v>20</v>
      </c>
      <c r="G129" s="146">
        <v>1</v>
      </c>
      <c r="H129" s="146">
        <v>437627273</v>
      </c>
      <c r="I129" s="147"/>
      <c r="J129" s="146">
        <v>-461672727</v>
      </c>
      <c r="K129" s="142">
        <f>VLOOKUP(E129,'Dự thu chiết khấu'!$L$5:$AK$247,26,0)/1.1</f>
        <v>37174272.727272727</v>
      </c>
      <c r="L129" s="142">
        <f>SUMIF('Lương năng suất'!$N$4:$N$244,'Báo cáo lợi nhuận từng xe (2)'!E129,'Lương năng suất'!$AO$4:$AO$244)</f>
        <v>10500000</v>
      </c>
      <c r="M129" s="147"/>
      <c r="N129" s="147"/>
      <c r="O129" s="142">
        <f t="shared" si="3"/>
        <v>2628818.7272727266</v>
      </c>
      <c r="P129" s="158">
        <f>VLOOKUP(E129,'Dự thu chiết khấu'!$L$5:$T$247,9,0)</f>
        <v>15870000</v>
      </c>
      <c r="Q129" s="159"/>
    </row>
    <row r="130" spans="1:17" x14ac:dyDescent="0.25">
      <c r="A130" s="140">
        <v>125</v>
      </c>
      <c r="B130" s="141" t="s">
        <v>405</v>
      </c>
      <c r="C130" s="141" t="s">
        <v>406</v>
      </c>
      <c r="D130" s="141" t="s">
        <v>392</v>
      </c>
      <c r="E130" s="141" t="s">
        <v>407</v>
      </c>
      <c r="F130" s="151" t="s">
        <v>29</v>
      </c>
      <c r="G130" s="142">
        <v>1</v>
      </c>
      <c r="H130" s="142">
        <v>442963636</v>
      </c>
      <c r="I130" s="143"/>
      <c r="J130" s="142">
        <v>-461672727</v>
      </c>
      <c r="K130" s="142">
        <f>VLOOKUP(E130,'Dự thu chiết khấu'!$L$5:$AK$247,26,0)/1.1</f>
        <v>34064000</v>
      </c>
      <c r="L130" s="142">
        <f>SUMIF('Lương năng suất'!$N$4:$N$244,'Báo cáo lợi nhuận từng xe (2)'!E130,'Lương năng suất'!$AO$4:$AO$244)</f>
        <v>3500000</v>
      </c>
      <c r="M130" s="143"/>
      <c r="N130" s="143"/>
      <c r="O130" s="142">
        <f t="shared" si="3"/>
        <v>11854909</v>
      </c>
      <c r="P130" s="158">
        <f>VLOOKUP(E130,'Dự thu chiết khấu'!$L$5:$T$247,9,0)</f>
        <v>0</v>
      </c>
      <c r="Q130" s="159"/>
    </row>
    <row r="131" spans="1:17" x14ac:dyDescent="0.25">
      <c r="A131" s="144">
        <v>126</v>
      </c>
      <c r="B131" s="145" t="s">
        <v>408</v>
      </c>
      <c r="C131" s="145" t="s">
        <v>409</v>
      </c>
      <c r="D131" s="145" t="s">
        <v>392</v>
      </c>
      <c r="E131" s="145" t="s">
        <v>410</v>
      </c>
      <c r="F131" s="154" t="s">
        <v>54</v>
      </c>
      <c r="G131" s="146">
        <v>1</v>
      </c>
      <c r="H131" s="146">
        <v>442963636</v>
      </c>
      <c r="I131" s="147"/>
      <c r="J131" s="146">
        <v>-461672727</v>
      </c>
      <c r="K131" s="142">
        <f>VLOOKUP(E131,'Dự thu chiết khấu'!$L$5:$AK$247,26,0)/1.1</f>
        <v>34064000</v>
      </c>
      <c r="L131" s="142">
        <f>SUMIF('Lương năng suất'!$N$4:$N$244,'Báo cáo lợi nhuận từng xe (2)'!E131,'Lương năng suất'!$AO$4:$AO$244)</f>
        <v>3500000</v>
      </c>
      <c r="M131" s="146">
        <v>6940000</v>
      </c>
      <c r="N131" s="147"/>
      <c r="O131" s="142">
        <f t="shared" si="3"/>
        <v>4914909</v>
      </c>
      <c r="P131" s="158">
        <f>VLOOKUP(E131,'Dự thu chiết khấu'!$L$5:$T$247,9,0)</f>
        <v>0</v>
      </c>
      <c r="Q131" s="159"/>
    </row>
    <row r="132" spans="1:17" x14ac:dyDescent="0.25">
      <c r="A132" s="140">
        <v>127</v>
      </c>
      <c r="B132" s="141" t="s">
        <v>411</v>
      </c>
      <c r="C132" s="141" t="s">
        <v>412</v>
      </c>
      <c r="D132" s="141" t="s">
        <v>392</v>
      </c>
      <c r="E132" s="141" t="s">
        <v>413</v>
      </c>
      <c r="F132" s="151" t="s">
        <v>29</v>
      </c>
      <c r="G132" s="142">
        <v>1</v>
      </c>
      <c r="H132" s="142">
        <v>433937364</v>
      </c>
      <c r="I132" s="143"/>
      <c r="J132" s="142">
        <v>-473536364</v>
      </c>
      <c r="K132" s="142">
        <f>VLOOKUP(E132,'Dự thu chiết khấu'!$L$5:$AK$247,26,0)/1.1</f>
        <v>48229221.818181813</v>
      </c>
      <c r="L132" s="142">
        <f>SUMIF('Lương năng suất'!$N$4:$N$244,'Báo cáo lợi nhuận từng xe (2)'!E132,'Lương năng suất'!$AO$4:$AO$244)</f>
        <v>3500000</v>
      </c>
      <c r="M132" s="143"/>
      <c r="N132" s="143"/>
      <c r="O132" s="142">
        <f t="shared" si="3"/>
        <v>5130221.8181818128</v>
      </c>
      <c r="P132" s="158">
        <f>VLOOKUP(E132,'Dự thu chiết khấu'!$L$5:$T$247,9,0)</f>
        <v>0</v>
      </c>
      <c r="Q132" s="159"/>
    </row>
    <row r="133" spans="1:17" x14ac:dyDescent="0.25">
      <c r="A133" s="144">
        <v>128</v>
      </c>
      <c r="B133" s="145" t="s">
        <v>414</v>
      </c>
      <c r="C133" s="145" t="s">
        <v>415</v>
      </c>
      <c r="D133" s="145" t="s">
        <v>392</v>
      </c>
      <c r="E133" s="145" t="s">
        <v>416</v>
      </c>
      <c r="F133" s="153" t="s">
        <v>50</v>
      </c>
      <c r="G133" s="146">
        <v>1</v>
      </c>
      <c r="H133" s="146">
        <v>452054545</v>
      </c>
      <c r="I133" s="147"/>
      <c r="J133" s="146">
        <v>-461672727</v>
      </c>
      <c r="K133" s="142">
        <f>VLOOKUP(E133,'Dự thu chiết khấu'!$L$5:$AK$247,26,0)/1.1</f>
        <v>27700363.636363633</v>
      </c>
      <c r="L133" s="142">
        <f>SUMIF('Lương năng suất'!$N$4:$N$244,'Báo cáo lợi nhuận từng xe (2)'!E133,'Lương năng suất'!$AO$4:$AO$244)</f>
        <v>10500000</v>
      </c>
      <c r="M133" s="146">
        <v>7542066</v>
      </c>
      <c r="N133" s="147"/>
      <c r="O133" s="142">
        <f t="shared" ref="O133:O195" si="4">H133+I133+J133+K133-L133-M133-N133</f>
        <v>40115.636363632977</v>
      </c>
      <c r="P133" s="158">
        <f>VLOOKUP(E133,'Dự thu chiết khấu'!$L$5:$T$247,9,0)</f>
        <v>0</v>
      </c>
      <c r="Q133" s="159"/>
    </row>
    <row r="134" spans="1:17" x14ac:dyDescent="0.25">
      <c r="A134" s="140">
        <v>129</v>
      </c>
      <c r="B134" s="141" t="s">
        <v>417</v>
      </c>
      <c r="C134" s="141" t="s">
        <v>418</v>
      </c>
      <c r="D134" s="141" t="s">
        <v>392</v>
      </c>
      <c r="E134" s="141" t="s">
        <v>419</v>
      </c>
      <c r="F134" s="154" t="s">
        <v>54</v>
      </c>
      <c r="G134" s="142">
        <v>1</v>
      </c>
      <c r="H134" s="142">
        <v>452054545</v>
      </c>
      <c r="I134" s="143"/>
      <c r="J134" s="142">
        <v>-461672727</v>
      </c>
      <c r="K134" s="142">
        <f>VLOOKUP(E134,'Dự thu chiết khấu'!$L$5:$AK$247,26,0)/1.1</f>
        <v>27700363.636363633</v>
      </c>
      <c r="L134" s="142">
        <f>SUMIF('Lương năng suất'!$N$4:$N$244,'Báo cáo lợi nhuận từng xe (2)'!E134,'Lương năng suất'!$AO$4:$AO$244)</f>
        <v>9337272.7272727266</v>
      </c>
      <c r="M134" s="143"/>
      <c r="N134" s="143"/>
      <c r="O134" s="142">
        <f t="shared" si="4"/>
        <v>8744908.9090909064</v>
      </c>
      <c r="P134" s="158">
        <f>VLOOKUP(E134,'Dự thu chiết khấu'!$L$5:$T$247,9,0)</f>
        <v>0</v>
      </c>
      <c r="Q134" s="159"/>
    </row>
    <row r="135" spans="1:17" x14ac:dyDescent="0.25">
      <c r="A135" s="144">
        <v>130</v>
      </c>
      <c r="B135" s="141" t="s">
        <v>420</v>
      </c>
      <c r="C135" s="141" t="s">
        <v>421</v>
      </c>
      <c r="D135" s="141" t="s">
        <v>392</v>
      </c>
      <c r="E135" s="141" t="s">
        <v>422</v>
      </c>
      <c r="F135" s="154" t="s">
        <v>54</v>
      </c>
      <c r="G135" s="142">
        <v>1</v>
      </c>
      <c r="H135" s="142">
        <v>480909091</v>
      </c>
      <c r="I135" s="143"/>
      <c r="J135" s="142">
        <v>-461672727</v>
      </c>
      <c r="K135" s="142">
        <f>VLOOKUP(E135,'Dự thu chiết khấu'!$L$5:$AK$247,26,0)/1.1</f>
        <v>6363636.3636363633</v>
      </c>
      <c r="L135" s="142">
        <f ca="1">SUMIF('Lương năng suất'!$N$4:$N$244,'Báo cáo lợi nhuận từng xe (2)'!E135,'Lương năng suất'!$AO$4:$AO$244)</f>
        <v>26547500</v>
      </c>
      <c r="M135" s="142">
        <v>8727000</v>
      </c>
      <c r="N135" s="143"/>
      <c r="O135" s="142">
        <f t="shared" ca="1" si="4"/>
        <v>6373000.3636363633</v>
      </c>
      <c r="P135" s="158">
        <f>VLOOKUP(E135,'Dự thu chiết khấu'!$L$5:$T$247,9,0)</f>
        <v>0</v>
      </c>
      <c r="Q135" s="159"/>
    </row>
    <row r="136" spans="1:17" x14ac:dyDescent="0.25">
      <c r="A136" s="140">
        <v>131</v>
      </c>
      <c r="B136" s="145" t="s">
        <v>423</v>
      </c>
      <c r="C136" s="145" t="s">
        <v>424</v>
      </c>
      <c r="D136" s="145" t="s">
        <v>392</v>
      </c>
      <c r="E136" s="145" t="s">
        <v>425</v>
      </c>
      <c r="F136" s="151" t="s">
        <v>29</v>
      </c>
      <c r="G136" s="146">
        <v>1</v>
      </c>
      <c r="H136" s="146">
        <v>429327273</v>
      </c>
      <c r="I136" s="147"/>
      <c r="J136" s="146">
        <v>-461672727</v>
      </c>
      <c r="K136" s="142">
        <f>VLOOKUP(E136,'Dự thu chiết khấu'!$L$5:$AK$247,26,0)/1.1</f>
        <v>40791272.727272727</v>
      </c>
      <c r="L136" s="142">
        <f>SUMIF('Lương năng suất'!$N$4:$N$244,'Báo cáo lợi nhuận từng xe (2)'!E136,'Lương năng suất'!$AO$4:$AO$244)</f>
        <v>3500000</v>
      </c>
      <c r="M136" s="147"/>
      <c r="N136" s="147"/>
      <c r="O136" s="142">
        <f t="shared" si="4"/>
        <v>4945818.7272727266</v>
      </c>
      <c r="P136" s="158">
        <f>VLOOKUP(E136,'Dự thu chiết khấu'!$L$5:$T$247,9,0)</f>
        <v>0</v>
      </c>
      <c r="Q136" s="159"/>
    </row>
    <row r="137" spans="1:17" x14ac:dyDescent="0.25">
      <c r="A137" s="144">
        <v>132</v>
      </c>
      <c r="B137" s="141" t="s">
        <v>426</v>
      </c>
      <c r="C137" s="141" t="s">
        <v>427</v>
      </c>
      <c r="D137" s="141" t="s">
        <v>392</v>
      </c>
      <c r="E137" s="141" t="s">
        <v>428</v>
      </c>
      <c r="F137" s="154" t="s">
        <v>54</v>
      </c>
      <c r="G137" s="142">
        <v>1</v>
      </c>
      <c r="H137" s="142">
        <v>429327273</v>
      </c>
      <c r="I137" s="143"/>
      <c r="J137" s="142">
        <v>-461672727</v>
      </c>
      <c r="K137" s="142">
        <f>VLOOKUP(E137,'Dự thu chiết khấu'!$L$5:$AK$247,26,0)/1.1</f>
        <v>40791272.727272727</v>
      </c>
      <c r="L137" s="142">
        <f ca="1">SUMIF('Lương năng suất'!$N$4:$N$244,'Báo cáo lợi nhuận từng xe (2)'!E137,'Lương năng suất'!$AO$4:$AO$244)</f>
        <v>26547500</v>
      </c>
      <c r="M137" s="142">
        <v>8728000</v>
      </c>
      <c r="N137" s="143"/>
      <c r="O137" s="142">
        <f t="shared" ca="1" si="4"/>
        <v>-2940581.2727272734</v>
      </c>
      <c r="P137" s="158">
        <f>VLOOKUP(E137,'Dự thu chiết khấu'!$L$5:$T$247,9,0)</f>
        <v>0</v>
      </c>
      <c r="Q137" s="159"/>
    </row>
    <row r="138" spans="1:17" x14ac:dyDescent="0.25">
      <c r="A138" s="140">
        <v>133</v>
      </c>
      <c r="B138" s="145" t="s">
        <v>429</v>
      </c>
      <c r="C138" s="145" t="s">
        <v>430</v>
      </c>
      <c r="D138" s="145" t="s">
        <v>392</v>
      </c>
      <c r="E138" s="145" t="s">
        <v>431</v>
      </c>
      <c r="F138" s="151" t="s">
        <v>29</v>
      </c>
      <c r="G138" s="146">
        <v>1</v>
      </c>
      <c r="H138" s="146">
        <v>438418182</v>
      </c>
      <c r="I138" s="147"/>
      <c r="J138" s="146">
        <v>-461672727</v>
      </c>
      <c r="K138" s="142">
        <f>VLOOKUP(E138,'Dự thu chiết khấu'!$L$5:$AK$247,26,0)/1.1</f>
        <v>40791272.727272727</v>
      </c>
      <c r="L138" s="142">
        <f>SUMIF('Lương năng suất'!$N$4:$N$244,'Báo cáo lợi nhuận từng xe (2)'!E138,'Lương năng suất'!$AO$4:$AO$244)</f>
        <v>10500000</v>
      </c>
      <c r="M138" s="147"/>
      <c r="N138" s="147"/>
      <c r="O138" s="142">
        <f t="shared" si="4"/>
        <v>7036727.7272727266</v>
      </c>
      <c r="P138" s="158">
        <f>VLOOKUP(E138,'Dự thu chiết khấu'!$L$5:$T$247,9,0)</f>
        <v>0</v>
      </c>
      <c r="Q138" s="159"/>
    </row>
    <row r="139" spans="1:17" x14ac:dyDescent="0.25">
      <c r="A139" s="144">
        <v>134</v>
      </c>
      <c r="B139" s="141" t="s">
        <v>432</v>
      </c>
      <c r="C139" s="141" t="s">
        <v>433</v>
      </c>
      <c r="D139" s="141" t="s">
        <v>392</v>
      </c>
      <c r="E139" s="141" t="s">
        <v>434</v>
      </c>
      <c r="F139" s="150" t="s">
        <v>20</v>
      </c>
      <c r="G139" s="142">
        <v>1</v>
      </c>
      <c r="H139" s="142">
        <v>446600000</v>
      </c>
      <c r="I139" s="143"/>
      <c r="J139" s="142">
        <v>-461672727</v>
      </c>
      <c r="K139" s="142">
        <f>VLOOKUP(E139,'Dự thu chiết khấu'!$L$5:$AK$247,26,0)/1.1</f>
        <v>27700363.636363633</v>
      </c>
      <c r="L139" s="142">
        <f ca="1">SUMIF('Lương năng suất'!$N$4:$N$244,'Báo cáo lợi nhuận từng xe (2)'!E139,'Lương năng suất'!$AO$4:$AO$244)</f>
        <v>26547500</v>
      </c>
      <c r="M139" s="142">
        <v>7047000</v>
      </c>
      <c r="N139" s="143"/>
      <c r="O139" s="142">
        <f t="shared" ca="1" si="4"/>
        <v>-719363.36363636702</v>
      </c>
      <c r="P139" s="158">
        <f>VLOOKUP(E139,'Dự thu chiết khấu'!$L$5:$T$247,9,0)</f>
        <v>0</v>
      </c>
      <c r="Q139" s="159"/>
    </row>
    <row r="140" spans="1:17" x14ac:dyDescent="0.25">
      <c r="A140" s="140">
        <v>135</v>
      </c>
      <c r="B140" s="145" t="s">
        <v>435</v>
      </c>
      <c r="C140" s="145" t="s">
        <v>436</v>
      </c>
      <c r="D140" s="145" t="s">
        <v>392</v>
      </c>
      <c r="E140" s="145" t="s">
        <v>437</v>
      </c>
      <c r="F140" s="152" t="s">
        <v>43</v>
      </c>
      <c r="G140" s="146">
        <v>1</v>
      </c>
      <c r="H140" s="146">
        <v>452054545</v>
      </c>
      <c r="I140" s="147"/>
      <c r="J140" s="146">
        <v>-461672727</v>
      </c>
      <c r="K140" s="142">
        <f>VLOOKUP(E140,'Dự thu chiết khấu'!$L$5:$AK$247,26,0)/1.1</f>
        <v>27700363.636363633</v>
      </c>
      <c r="L140" s="142">
        <f>SUMIF('Lương năng suất'!$N$4:$N$244,'Báo cáo lợi nhuận từng xe (2)'!E140,'Lương năng suất'!$AO$4:$AO$244)</f>
        <v>9625000</v>
      </c>
      <c r="M140" s="146">
        <v>7542066</v>
      </c>
      <c r="N140" s="146">
        <v>1250000</v>
      </c>
      <c r="O140" s="142">
        <f t="shared" si="4"/>
        <v>-334884.36363636702</v>
      </c>
      <c r="P140" s="158">
        <f>VLOOKUP(E140,'Dự thu chiết khấu'!$L$5:$T$247,9,0)</f>
        <v>0</v>
      </c>
      <c r="Q140" s="159"/>
    </row>
    <row r="141" spans="1:17" x14ac:dyDescent="0.25">
      <c r="A141" s="144">
        <v>136</v>
      </c>
      <c r="B141" s="141" t="s">
        <v>438</v>
      </c>
      <c r="C141" s="141" t="s">
        <v>439</v>
      </c>
      <c r="D141" s="141" t="s">
        <v>392</v>
      </c>
      <c r="E141" s="141" t="s">
        <v>440</v>
      </c>
      <c r="F141" s="151" t="s">
        <v>29</v>
      </c>
      <c r="G141" s="142">
        <v>1</v>
      </c>
      <c r="H141" s="142">
        <v>431263636</v>
      </c>
      <c r="I141" s="143"/>
      <c r="J141" s="142">
        <v>-461672727</v>
      </c>
      <c r="K141" s="142">
        <f>VLOOKUP(E141,'Dự thu chiết khấu'!$L$5:$AK$247,26,0)/1.1</f>
        <v>43537909.090909086</v>
      </c>
      <c r="L141" s="142">
        <f>SUMIF('Lương năng suất'!$N$4:$N$244,'Báo cáo lợi nhuận từng xe (2)'!E141,'Lương năng suất'!$AO$4:$AO$244)</f>
        <v>5600000</v>
      </c>
      <c r="M141" s="143"/>
      <c r="N141" s="143"/>
      <c r="O141" s="142">
        <f t="shared" si="4"/>
        <v>7528818.0909090862</v>
      </c>
      <c r="P141" s="158">
        <f>VLOOKUP(E141,'Dự thu chiết khấu'!$L$5:$T$247,9,0)</f>
        <v>15870000</v>
      </c>
      <c r="Q141" s="159"/>
    </row>
    <row r="142" spans="1:17" x14ac:dyDescent="0.25">
      <c r="A142" s="140">
        <v>137</v>
      </c>
      <c r="B142" s="145" t="s">
        <v>441</v>
      </c>
      <c r="C142" s="145" t="s">
        <v>442</v>
      </c>
      <c r="D142" s="145" t="s">
        <v>392</v>
      </c>
      <c r="E142" s="145" t="s">
        <v>443</v>
      </c>
      <c r="F142" s="151" t="s">
        <v>29</v>
      </c>
      <c r="G142" s="146">
        <v>1</v>
      </c>
      <c r="H142" s="146">
        <v>429327273</v>
      </c>
      <c r="I142" s="147"/>
      <c r="J142" s="146">
        <v>-466481818</v>
      </c>
      <c r="K142" s="142">
        <f>VLOOKUP(E142,'Dự thu chiết khấu'!$L$5:$AK$247,26,0)/1.1</f>
        <v>45600363.636363633</v>
      </c>
      <c r="L142" s="142">
        <f>SUMIF('Lương năng suất'!$N$4:$N$244,'Báo cáo lợi nhuận từng xe (2)'!E142,'Lương năng suất'!$AO$4:$AO$244)</f>
        <v>3500000</v>
      </c>
      <c r="M142" s="147"/>
      <c r="N142" s="147"/>
      <c r="O142" s="142">
        <f t="shared" si="4"/>
        <v>4945818.636363633</v>
      </c>
      <c r="P142" s="158">
        <f>VLOOKUP(E142,'Dự thu chiết khấu'!$L$5:$T$247,9,0)</f>
        <v>0</v>
      </c>
      <c r="Q142" s="159"/>
    </row>
    <row r="143" spans="1:17" x14ac:dyDescent="0.25">
      <c r="A143" s="144">
        <v>138</v>
      </c>
      <c r="B143" s="141" t="s">
        <v>444</v>
      </c>
      <c r="C143" s="141" t="s">
        <v>445</v>
      </c>
      <c r="D143" s="141" t="s">
        <v>392</v>
      </c>
      <c r="E143" s="141" t="s">
        <v>446</v>
      </c>
      <c r="F143" s="152" t="s">
        <v>43</v>
      </c>
      <c r="G143" s="142">
        <v>1</v>
      </c>
      <c r="H143" s="142">
        <v>452054545</v>
      </c>
      <c r="I143" s="143"/>
      <c r="J143" s="142">
        <v>-461672727</v>
      </c>
      <c r="K143" s="142">
        <f>VLOOKUP(E143,'Dự thu chiết khấu'!$L$5:$AK$247,26,0)/1.1</f>
        <v>34064000</v>
      </c>
      <c r="L143" s="142">
        <f>SUMIF('Lương năng suất'!$N$4:$N$244,'Báo cáo lợi nhuận từng xe (2)'!E143,'Lương năng suất'!$AO$4:$AO$244)</f>
        <v>10500000</v>
      </c>
      <c r="M143" s="143"/>
      <c r="N143" s="143"/>
      <c r="O143" s="142">
        <f t="shared" si="4"/>
        <v>13945818</v>
      </c>
      <c r="P143" s="158">
        <f>VLOOKUP(E143,'Dự thu chiết khấu'!$L$5:$T$247,9,0)</f>
        <v>0</v>
      </c>
      <c r="Q143" s="159"/>
    </row>
    <row r="144" spans="1:17" x14ac:dyDescent="0.25">
      <c r="A144" s="140">
        <v>139</v>
      </c>
      <c r="B144" s="145" t="s">
        <v>447</v>
      </c>
      <c r="C144" s="145" t="s">
        <v>448</v>
      </c>
      <c r="D144" s="145" t="s">
        <v>392</v>
      </c>
      <c r="E144" s="145" t="s">
        <v>449</v>
      </c>
      <c r="F144" s="154" t="s">
        <v>54</v>
      </c>
      <c r="G144" s="146">
        <v>1</v>
      </c>
      <c r="H144" s="146">
        <v>452054545</v>
      </c>
      <c r="I144" s="147"/>
      <c r="J144" s="146">
        <v>-461672727</v>
      </c>
      <c r="K144" s="142">
        <f>VLOOKUP(E144,'Dự thu chiết khấu'!$L$5:$AK$247,26,0)/1.1</f>
        <v>27700363.636363633</v>
      </c>
      <c r="L144" s="142">
        <f ca="1">SUMIF('Lương năng suất'!$N$4:$N$244,'Báo cáo lợi nhuận từng xe (2)'!E144,'Lương năng suất'!$AO$4:$AO$244)</f>
        <v>26547500</v>
      </c>
      <c r="M144" s="146">
        <v>8727000</v>
      </c>
      <c r="N144" s="147"/>
      <c r="O144" s="142">
        <f t="shared" ca="1" si="4"/>
        <v>869381.63636363298</v>
      </c>
      <c r="P144" s="158">
        <f>VLOOKUP(E144,'Dự thu chiết khấu'!$L$5:$T$247,9,0)</f>
        <v>0</v>
      </c>
      <c r="Q144" s="159"/>
    </row>
    <row r="145" spans="1:17" x14ac:dyDescent="0.25">
      <c r="A145" s="144">
        <v>140</v>
      </c>
      <c r="B145" s="141" t="s">
        <v>450</v>
      </c>
      <c r="C145" s="141" t="s">
        <v>451</v>
      </c>
      <c r="D145" s="141" t="s">
        <v>392</v>
      </c>
      <c r="E145" s="141" t="s">
        <v>452</v>
      </c>
      <c r="F145" s="151" t="s">
        <v>29</v>
      </c>
      <c r="G145" s="142">
        <v>1</v>
      </c>
      <c r="H145" s="142">
        <v>442963636</v>
      </c>
      <c r="I145" s="143"/>
      <c r="J145" s="142">
        <v>-461672727</v>
      </c>
      <c r="K145" s="142">
        <f>VLOOKUP(E145,'Dự thu chiết khấu'!$L$5:$AK$247,26,0)/1.1</f>
        <v>27700363.636363633</v>
      </c>
      <c r="L145" s="142">
        <f ca="1">SUMIF('Lương năng suất'!$N$4:$N$244,'Báo cáo lợi nhuận từng xe (2)'!E145,'Lương năng suất'!$AO$4:$AO$244)</f>
        <v>26547500</v>
      </c>
      <c r="M145" s="143"/>
      <c r="N145" s="143"/>
      <c r="O145" s="142">
        <f t="shared" ca="1" si="4"/>
        <v>5491272.636363633</v>
      </c>
      <c r="P145" s="158">
        <f>VLOOKUP(E145,'Dự thu chiết khấu'!$L$5:$T$247,9,0)</f>
        <v>0</v>
      </c>
      <c r="Q145" s="159"/>
    </row>
    <row r="146" spans="1:17" x14ac:dyDescent="0.25">
      <c r="A146" s="140">
        <v>141</v>
      </c>
      <c r="B146" s="145" t="s">
        <v>453</v>
      </c>
      <c r="C146" s="145" t="s">
        <v>454</v>
      </c>
      <c r="D146" s="145" t="s">
        <v>392</v>
      </c>
      <c r="E146" s="145" t="s">
        <v>455</v>
      </c>
      <c r="F146" s="153" t="s">
        <v>50</v>
      </c>
      <c r="G146" s="146">
        <v>1</v>
      </c>
      <c r="H146" s="146">
        <v>452054545</v>
      </c>
      <c r="I146" s="147"/>
      <c r="J146" s="146">
        <v>-461672727</v>
      </c>
      <c r="K146" s="142">
        <f>VLOOKUP(E146,'Dự thu chiết khấu'!$L$5:$AK$247,26,0)/1.1</f>
        <v>27700363.636363633</v>
      </c>
      <c r="L146" s="142">
        <f>SUMIF('Lương năng suất'!$N$4:$N$244,'Báo cáo lợi nhuận từng xe (2)'!E146,'Lương năng suất'!$AO$4:$AO$244)</f>
        <v>10500000</v>
      </c>
      <c r="M146" s="146">
        <v>6840273</v>
      </c>
      <c r="N146" s="147"/>
      <c r="O146" s="142">
        <f t="shared" si="4"/>
        <v>741908.63636363298</v>
      </c>
      <c r="P146" s="158">
        <f>VLOOKUP(E146,'Dự thu chiết khấu'!$L$5:$T$247,9,0)</f>
        <v>0</v>
      </c>
      <c r="Q146" s="159"/>
    </row>
    <row r="147" spans="1:17" x14ac:dyDescent="0.25">
      <c r="A147" s="144">
        <v>142</v>
      </c>
      <c r="B147" s="141" t="s">
        <v>456</v>
      </c>
      <c r="C147" s="141" t="s">
        <v>457</v>
      </c>
      <c r="D147" s="141" t="s">
        <v>392</v>
      </c>
      <c r="E147" s="141" t="s">
        <v>458</v>
      </c>
      <c r="F147" s="151" t="s">
        <v>29</v>
      </c>
      <c r="G147" s="142">
        <v>1</v>
      </c>
      <c r="H147" s="142">
        <v>428536364</v>
      </c>
      <c r="I147" s="143"/>
      <c r="J147" s="142">
        <v>-461672727</v>
      </c>
      <c r="K147" s="142">
        <f>VLOOKUP(E147,'Dự thu chiết khấu'!$L$5:$AK$247,26,0)/1.1</f>
        <v>43537909.090909086</v>
      </c>
      <c r="L147" s="142">
        <f>SUMIF('Lương năng suất'!$N$4:$N$244,'Báo cáo lợi nhuận từng xe (2)'!E147,'Lương năng suất'!$AO$4:$AO$244)</f>
        <v>3500000</v>
      </c>
      <c r="M147" s="143"/>
      <c r="N147" s="143"/>
      <c r="O147" s="142">
        <f t="shared" si="4"/>
        <v>6901546.0909090862</v>
      </c>
      <c r="P147" s="158">
        <f>VLOOKUP(E147,'Dự thu chiết khấu'!$L$5:$T$247,9,0)</f>
        <v>15870000</v>
      </c>
      <c r="Q147" s="159"/>
    </row>
    <row r="148" spans="1:17" x14ac:dyDescent="0.25">
      <c r="A148" s="140">
        <v>143</v>
      </c>
      <c r="B148" s="145" t="s">
        <v>459</v>
      </c>
      <c r="C148" s="145" t="s">
        <v>460</v>
      </c>
      <c r="D148" s="145" t="s">
        <v>392</v>
      </c>
      <c r="E148" s="145" t="s">
        <v>461</v>
      </c>
      <c r="F148" s="151" t="s">
        <v>29</v>
      </c>
      <c r="G148" s="146">
        <v>1</v>
      </c>
      <c r="H148" s="146">
        <v>442963636</v>
      </c>
      <c r="I148" s="147"/>
      <c r="J148" s="146">
        <v>-461672727</v>
      </c>
      <c r="K148" s="142">
        <f>VLOOKUP(E148,'Dự thu chiết khấu'!$L$5:$AK$247,26,0)/1.1</f>
        <v>34064000</v>
      </c>
      <c r="L148" s="142">
        <f>SUMIF('Lương năng suất'!$N$4:$N$244,'Báo cáo lợi nhuận từng xe (2)'!E148,'Lương năng suất'!$AO$4:$AO$244)</f>
        <v>3500000</v>
      </c>
      <c r="M148" s="147"/>
      <c r="N148" s="147"/>
      <c r="O148" s="142">
        <f t="shared" si="4"/>
        <v>11854909</v>
      </c>
      <c r="P148" s="158">
        <f>VLOOKUP(E148,'Dự thu chiết khấu'!$L$5:$T$247,9,0)</f>
        <v>0</v>
      </c>
      <c r="Q148" s="159"/>
    </row>
    <row r="149" spans="1:17" x14ac:dyDescent="0.25">
      <c r="A149" s="144">
        <v>144</v>
      </c>
      <c r="B149" s="141" t="s">
        <v>462</v>
      </c>
      <c r="C149" s="141" t="s">
        <v>463</v>
      </c>
      <c r="D149" s="141" t="s">
        <v>392</v>
      </c>
      <c r="E149" s="141" t="s">
        <v>464</v>
      </c>
      <c r="F149" s="151" t="s">
        <v>29</v>
      </c>
      <c r="G149" s="142">
        <v>1</v>
      </c>
      <c r="H149" s="142">
        <v>414900000</v>
      </c>
      <c r="I149" s="143"/>
      <c r="J149" s="142">
        <v>-466481818</v>
      </c>
      <c r="K149" s="142">
        <f>VLOOKUP(E149,'Dự thu chiết khấu'!$L$5:$AK$247,26,0)/1.1</f>
        <v>61574272.727272719</v>
      </c>
      <c r="L149" s="142">
        <f>SUMIF('Lương năng suất'!$N$4:$N$244,'Báo cáo lợi nhuận từng xe (2)'!E149,'Lương năng suất'!$AO$4:$AO$244)</f>
        <v>3500000</v>
      </c>
      <c r="M149" s="143"/>
      <c r="N149" s="143"/>
      <c r="O149" s="142">
        <f t="shared" si="4"/>
        <v>6492454.7272727191</v>
      </c>
      <c r="P149" s="158">
        <f>VLOOKUP(E149,'Dự thu chiết khấu'!$L$5:$T$247,9,0)</f>
        <v>15870000</v>
      </c>
      <c r="Q149" s="159"/>
    </row>
    <row r="150" spans="1:17" x14ac:dyDescent="0.25">
      <c r="A150" s="140">
        <v>145</v>
      </c>
      <c r="B150" s="145" t="s">
        <v>465</v>
      </c>
      <c r="C150" s="145" t="s">
        <v>466</v>
      </c>
      <c r="D150" s="145" t="s">
        <v>392</v>
      </c>
      <c r="E150" s="145" t="s">
        <v>467</v>
      </c>
      <c r="F150" s="153" t="s">
        <v>50</v>
      </c>
      <c r="G150" s="146">
        <v>1</v>
      </c>
      <c r="H150" s="146">
        <v>447509091</v>
      </c>
      <c r="I150" s="147"/>
      <c r="J150" s="146">
        <v>-461672727</v>
      </c>
      <c r="K150" s="142">
        <f>VLOOKUP(E150,'Dự thu chiết khấu'!$L$5:$AK$247,26,0)/1.1</f>
        <v>27700363.636363633</v>
      </c>
      <c r="L150" s="142">
        <f>SUMIF('Lương năng suất'!$N$4:$N$244,'Báo cáo lợi nhuận từng xe (2)'!E150,'Lương năng suất'!$AO$4:$AO$244)</f>
        <v>7000000</v>
      </c>
      <c r="M150" s="146">
        <v>5478182</v>
      </c>
      <c r="N150" s="147"/>
      <c r="O150" s="142">
        <f t="shared" si="4"/>
        <v>1058545.636363633</v>
      </c>
      <c r="P150" s="158">
        <f>VLOOKUP(E150,'Dự thu chiết khấu'!$L$5:$T$247,9,0)</f>
        <v>0</v>
      </c>
      <c r="Q150" s="159"/>
    </row>
    <row r="151" spans="1:17" x14ac:dyDescent="0.25">
      <c r="A151" s="144">
        <v>146</v>
      </c>
      <c r="B151" s="141" t="s">
        <v>468</v>
      </c>
      <c r="C151" s="141" t="s">
        <v>469</v>
      </c>
      <c r="D151" s="141" t="s">
        <v>392</v>
      </c>
      <c r="E151" s="141" t="s">
        <v>470</v>
      </c>
      <c r="F151" s="154" t="s">
        <v>54</v>
      </c>
      <c r="G151" s="142">
        <v>1</v>
      </c>
      <c r="H151" s="142">
        <v>426380045</v>
      </c>
      <c r="I151" s="143"/>
      <c r="J151" s="142">
        <v>-461672727</v>
      </c>
      <c r="K151" s="142">
        <f>VLOOKUP(E151,'Dự thu chiết khấu'!$L$5:$AK$247,26,0)/1.1</f>
        <v>46492064.999999993</v>
      </c>
      <c r="L151" s="142">
        <f ca="1">SUMIF('Lương năng suất'!$N$4:$N$244,'Báo cáo lợi nhuận từng xe (2)'!E151,'Lương năng suất'!$AO$4:$AO$244)</f>
        <v>26547500</v>
      </c>
      <c r="M151" s="142">
        <v>9654545</v>
      </c>
      <c r="N151" s="143"/>
      <c r="O151" s="142">
        <f t="shared" ca="1" si="4"/>
        <v>-595162.00000000745</v>
      </c>
      <c r="P151" s="158">
        <f>VLOOKUP(E151,'Dự thu chiết khấu'!$L$5:$T$247,9,0)</f>
        <v>15870000</v>
      </c>
      <c r="Q151" s="159"/>
    </row>
    <row r="152" spans="1:17" x14ac:dyDescent="0.25">
      <c r="A152" s="140">
        <v>147</v>
      </c>
      <c r="B152" s="145" t="s">
        <v>471</v>
      </c>
      <c r="C152" s="145" t="s">
        <v>472</v>
      </c>
      <c r="D152" s="145" t="s">
        <v>392</v>
      </c>
      <c r="E152" s="145" t="s">
        <v>473</v>
      </c>
      <c r="F152" s="154" t="s">
        <v>54</v>
      </c>
      <c r="G152" s="146">
        <v>1</v>
      </c>
      <c r="H152" s="146">
        <v>429327273</v>
      </c>
      <c r="I152" s="147"/>
      <c r="J152" s="146">
        <v>-473536364</v>
      </c>
      <c r="K152" s="142">
        <f>VLOOKUP(E152,'Dự thu chiết khấu'!$L$5:$AK$247,26,0)/1.1</f>
        <v>39364727.272727266</v>
      </c>
      <c r="L152" s="142">
        <f ca="1">SUMIF('Lương năng suất'!$N$4:$N$244,'Báo cáo lợi nhuận từng xe (2)'!E152,'Lương năng suất'!$AO$4:$AO$244)</f>
        <v>26547500</v>
      </c>
      <c r="M152" s="146">
        <v>9654545</v>
      </c>
      <c r="N152" s="147"/>
      <c r="O152" s="142">
        <f t="shared" ca="1" si="4"/>
        <v>-24998908.727272734</v>
      </c>
      <c r="P152" s="158">
        <f>VLOOKUP(E152,'Dự thu chiết khấu'!$L$5:$T$247,9,0)</f>
        <v>0</v>
      </c>
      <c r="Q152" s="159"/>
    </row>
    <row r="153" spans="1:17" x14ac:dyDescent="0.25">
      <c r="A153" s="144">
        <v>148</v>
      </c>
      <c r="B153" s="141" t="s">
        <v>474</v>
      </c>
      <c r="C153" s="141" t="s">
        <v>475</v>
      </c>
      <c r="D153" s="141" t="s">
        <v>392</v>
      </c>
      <c r="E153" s="141" t="s">
        <v>476</v>
      </c>
      <c r="F153" s="151" t="s">
        <v>29</v>
      </c>
      <c r="G153" s="142">
        <v>1</v>
      </c>
      <c r="H153" s="142">
        <v>452054545</v>
      </c>
      <c r="I153" s="143"/>
      <c r="J153" s="142">
        <v>-461672727</v>
      </c>
      <c r="K153" s="142">
        <f>VLOOKUP(E153,'Dự thu chiết khấu'!$L$5:$AK$247,26,0)/1.1</f>
        <v>27700363.636363633</v>
      </c>
      <c r="L153" s="142">
        <f>SUMIF('Lương năng suất'!$N$4:$N$244,'Báo cáo lợi nhuận từng xe (2)'!E153,'Lương năng suất'!$AO$4:$AO$244)</f>
        <v>10500000</v>
      </c>
      <c r="M153" s="143"/>
      <c r="N153" s="143"/>
      <c r="O153" s="142">
        <f t="shared" si="4"/>
        <v>7582181.636363633</v>
      </c>
      <c r="P153" s="158">
        <f>VLOOKUP(E153,'Dự thu chiết khấu'!$L$5:$T$247,9,0)</f>
        <v>0</v>
      </c>
      <c r="Q153" s="159"/>
    </row>
    <row r="154" spans="1:17" x14ac:dyDescent="0.25">
      <c r="A154" s="140">
        <v>149</v>
      </c>
      <c r="B154" s="145" t="s">
        <v>477</v>
      </c>
      <c r="C154" s="145" t="s">
        <v>478</v>
      </c>
      <c r="D154" s="145" t="s">
        <v>392</v>
      </c>
      <c r="E154" s="145" t="s">
        <v>479</v>
      </c>
      <c r="F154" s="151" t="s">
        <v>29</v>
      </c>
      <c r="G154" s="146">
        <v>1</v>
      </c>
      <c r="H154" s="146">
        <v>442963636</v>
      </c>
      <c r="I154" s="147"/>
      <c r="J154" s="146">
        <v>-461672727</v>
      </c>
      <c r="K154" s="142">
        <f>VLOOKUP(E154,'Dự thu chiết khấu'!$L$5:$AK$247,26,0)/1.1</f>
        <v>34064000</v>
      </c>
      <c r="L154" s="142">
        <f>SUMIF('Lương năng suất'!$N$4:$N$244,'Báo cáo lợi nhuận từng xe (2)'!E154,'Lương năng suất'!$AO$4:$AO$244)</f>
        <v>3500000</v>
      </c>
      <c r="M154" s="147"/>
      <c r="N154" s="147"/>
      <c r="O154" s="142">
        <f t="shared" si="4"/>
        <v>11854909</v>
      </c>
      <c r="P154" s="158">
        <f>VLOOKUP(E154,'Dự thu chiết khấu'!$L$5:$T$247,9,0)</f>
        <v>0</v>
      </c>
      <c r="Q154" s="159"/>
    </row>
    <row r="155" spans="1:17" x14ac:dyDescent="0.25">
      <c r="A155" s="144">
        <v>150</v>
      </c>
      <c r="B155" s="141" t="s">
        <v>480</v>
      </c>
      <c r="C155" s="141" t="s">
        <v>481</v>
      </c>
      <c r="D155" s="141" t="s">
        <v>392</v>
      </c>
      <c r="E155" s="141" t="s">
        <v>482</v>
      </c>
      <c r="F155" s="153" t="s">
        <v>50</v>
      </c>
      <c r="G155" s="142">
        <v>1</v>
      </c>
      <c r="H155" s="142">
        <v>433081818</v>
      </c>
      <c r="I155" s="143"/>
      <c r="J155" s="142">
        <v>-461672727</v>
      </c>
      <c r="K155" s="142">
        <f>VLOOKUP(E155,'Dự thu chiết khấu'!$L$5:$AK$247,26,0)/1.1</f>
        <v>49710636.36363636</v>
      </c>
      <c r="L155" s="142">
        <f>SUMIF('Lương năng suất'!$N$4:$N$244,'Báo cáo lợi nhuận từng xe (2)'!E155,'Lương năng suất'!$AO$4:$AO$244)</f>
        <v>7000000</v>
      </c>
      <c r="M155" s="143"/>
      <c r="N155" s="143"/>
      <c r="O155" s="142">
        <f t="shared" si="4"/>
        <v>14119727.36363636</v>
      </c>
      <c r="P155" s="158">
        <f>VLOOKUP(E155,'Dự thu chiết khấu'!$L$5:$T$247,9,0)</f>
        <v>15870000</v>
      </c>
      <c r="Q155" s="159"/>
    </row>
    <row r="156" spans="1:17" x14ac:dyDescent="0.25">
      <c r="A156" s="140">
        <v>151</v>
      </c>
      <c r="B156" s="145" t="s">
        <v>483</v>
      </c>
      <c r="C156" s="145" t="s">
        <v>484</v>
      </c>
      <c r="D156" s="145" t="s">
        <v>392</v>
      </c>
      <c r="E156" s="145" t="s">
        <v>485</v>
      </c>
      <c r="F156" s="152" t="s">
        <v>43</v>
      </c>
      <c r="G156" s="146">
        <v>1</v>
      </c>
      <c r="H156" s="146">
        <v>452054545</v>
      </c>
      <c r="I156" s="147"/>
      <c r="J156" s="146">
        <v>-461672727</v>
      </c>
      <c r="K156" s="142">
        <f>VLOOKUP(E156,'Dự thu chiết khấu'!$L$5:$AK$247,26,0)/1.1</f>
        <v>27700363.636363633</v>
      </c>
      <c r="L156" s="142">
        <f>SUMIF('Lương năng suất'!$N$4:$N$244,'Báo cáo lợi nhuận từng xe (2)'!E156,'Lương năng suất'!$AO$4:$AO$244)</f>
        <v>10500000</v>
      </c>
      <c r="M156" s="146">
        <v>7542066</v>
      </c>
      <c r="N156" s="146">
        <v>2120000</v>
      </c>
      <c r="O156" s="142">
        <f t="shared" si="4"/>
        <v>-2079884.363636367</v>
      </c>
      <c r="P156" s="158">
        <f>VLOOKUP(E156,'Dự thu chiết khấu'!$L$5:$T$247,9,0)</f>
        <v>0</v>
      </c>
      <c r="Q156" s="159"/>
    </row>
    <row r="157" spans="1:17" x14ac:dyDescent="0.25">
      <c r="A157" s="144">
        <v>152</v>
      </c>
      <c r="B157" s="141" t="s">
        <v>486</v>
      </c>
      <c r="C157" s="141" t="s">
        <v>487</v>
      </c>
      <c r="D157" s="141" t="s">
        <v>392</v>
      </c>
      <c r="E157" s="141" t="s">
        <v>488</v>
      </c>
      <c r="F157" s="153" t="s">
        <v>50</v>
      </c>
      <c r="G157" s="142">
        <v>1</v>
      </c>
      <c r="H157" s="142">
        <v>442963636</v>
      </c>
      <c r="I157" s="143"/>
      <c r="J157" s="142">
        <v>-461672727</v>
      </c>
      <c r="K157" s="142">
        <f>VLOOKUP(E157,'Dự thu chiết khấu'!$L$5:$AK$247,26,0)/1.1</f>
        <v>27700363.636363633</v>
      </c>
      <c r="L157" s="142">
        <f>SUMIF('Lương năng suất'!$N$4:$N$244,'Báo cáo lợi nhuận từng xe (2)'!E157,'Lương năng suất'!$AO$4:$AO$244)</f>
        <v>3500000</v>
      </c>
      <c r="M157" s="142">
        <v>7542066</v>
      </c>
      <c r="N157" s="143"/>
      <c r="O157" s="142">
        <f t="shared" si="4"/>
        <v>-2050793.363636367</v>
      </c>
      <c r="P157" s="158">
        <f>VLOOKUP(E157,'Dự thu chiết khấu'!$L$5:$T$247,9,0)</f>
        <v>0</v>
      </c>
      <c r="Q157" s="159"/>
    </row>
    <row r="158" spans="1:17" x14ac:dyDescent="0.25">
      <c r="A158" s="140">
        <v>153</v>
      </c>
      <c r="B158" s="145" t="s">
        <v>489</v>
      </c>
      <c r="C158" s="145" t="s">
        <v>181</v>
      </c>
      <c r="D158" s="145" t="s">
        <v>392</v>
      </c>
      <c r="E158" s="145" t="s">
        <v>490</v>
      </c>
      <c r="F158" s="152" t="s">
        <v>43</v>
      </c>
      <c r="G158" s="146">
        <v>1</v>
      </c>
      <c r="H158" s="146">
        <v>452054545</v>
      </c>
      <c r="I158" s="147"/>
      <c r="J158" s="146">
        <v>-461672727</v>
      </c>
      <c r="K158" s="142">
        <f>VLOOKUP(E158,'Dự thu chiết khấu'!$L$5:$AK$247,26,0)/1.1</f>
        <v>27700363.636363633</v>
      </c>
      <c r="L158" s="142">
        <f>SUMIF('Lương năng suất'!$N$4:$N$244,'Báo cáo lợi nhuận từng xe (2)'!E158,'Lương năng suất'!$AO$4:$AO$244)</f>
        <v>10500000</v>
      </c>
      <c r="M158" s="146">
        <v>7542066</v>
      </c>
      <c r="N158" s="147"/>
      <c r="O158" s="142">
        <f t="shared" si="4"/>
        <v>40115.636363632977</v>
      </c>
      <c r="P158" s="158">
        <f>VLOOKUP(E158,'Dự thu chiết khấu'!$L$5:$T$247,9,0)</f>
        <v>0</v>
      </c>
      <c r="Q158" s="159"/>
    </row>
    <row r="159" spans="1:17" x14ac:dyDescent="0.25">
      <c r="A159" s="144">
        <v>154</v>
      </c>
      <c r="B159" s="141" t="s">
        <v>491</v>
      </c>
      <c r="C159" s="141" t="s">
        <v>492</v>
      </c>
      <c r="D159" s="141" t="s">
        <v>392</v>
      </c>
      <c r="E159" s="141" t="s">
        <v>493</v>
      </c>
      <c r="F159" s="151" t="s">
        <v>29</v>
      </c>
      <c r="G159" s="142">
        <v>1</v>
      </c>
      <c r="H159" s="142">
        <v>434900000</v>
      </c>
      <c r="I159" s="143"/>
      <c r="J159" s="142">
        <v>-461672727</v>
      </c>
      <c r="K159" s="142">
        <f>VLOOKUP(E159,'Dự thu chiết khấu'!$L$5:$AK$247,26,0)/1.1</f>
        <v>43537909.090909086</v>
      </c>
      <c r="L159" s="142">
        <f>SUMIF('Lương năng suất'!$N$4:$N$244,'Báo cáo lợi nhuận từng xe (2)'!E159,'Lương năng suất'!$AO$4:$AO$244)</f>
        <v>8400000</v>
      </c>
      <c r="M159" s="143"/>
      <c r="N159" s="143"/>
      <c r="O159" s="142">
        <f t="shared" si="4"/>
        <v>8365182.0909090862</v>
      </c>
      <c r="P159" s="158">
        <f>VLOOKUP(E159,'Dự thu chiết khấu'!$L$5:$T$247,9,0)</f>
        <v>15870000</v>
      </c>
      <c r="Q159" s="159"/>
    </row>
    <row r="160" spans="1:17" x14ac:dyDescent="0.25">
      <c r="A160" s="140">
        <v>155</v>
      </c>
      <c r="B160" s="145" t="s">
        <v>494</v>
      </c>
      <c r="C160" s="145" t="s">
        <v>495</v>
      </c>
      <c r="D160" s="145" t="s">
        <v>392</v>
      </c>
      <c r="E160" s="145" t="s">
        <v>496</v>
      </c>
      <c r="F160" s="151" t="s">
        <v>29</v>
      </c>
      <c r="G160" s="146">
        <v>1</v>
      </c>
      <c r="H160" s="146">
        <v>429327273</v>
      </c>
      <c r="I160" s="147"/>
      <c r="J160" s="146">
        <v>-466481818</v>
      </c>
      <c r="K160" s="142">
        <f>VLOOKUP(E160,'Dự thu chiết khấu'!$L$5:$AK$247,26,0)/1.1</f>
        <v>45600363.636363633</v>
      </c>
      <c r="L160" s="142">
        <f>SUMIF('Lương năng suất'!$N$4:$N$244,'Báo cáo lợi nhuận từng xe (2)'!E160,'Lương năng suất'!$AO$4:$AO$244)</f>
        <v>3500000</v>
      </c>
      <c r="M160" s="147"/>
      <c r="N160" s="147"/>
      <c r="O160" s="142">
        <f t="shared" si="4"/>
        <v>4945818.636363633</v>
      </c>
      <c r="P160" s="158">
        <f>VLOOKUP(E160,'Dự thu chiết khấu'!$L$5:$T$247,9,0)</f>
        <v>0</v>
      </c>
      <c r="Q160" s="159"/>
    </row>
    <row r="161" spans="1:17" x14ac:dyDescent="0.25">
      <c r="A161" s="144">
        <v>156</v>
      </c>
      <c r="B161" s="141" t="s">
        <v>497</v>
      </c>
      <c r="C161" s="141" t="s">
        <v>498</v>
      </c>
      <c r="D161" s="141" t="s">
        <v>392</v>
      </c>
      <c r="E161" s="141" t="s">
        <v>499</v>
      </c>
      <c r="F161" s="150" t="s">
        <v>20</v>
      </c>
      <c r="G161" s="142">
        <v>1</v>
      </c>
      <c r="H161" s="142">
        <v>474545455</v>
      </c>
      <c r="I161" s="143"/>
      <c r="J161" s="142">
        <v>-473536364</v>
      </c>
      <c r="K161" s="142">
        <f>VLOOKUP(E161,'Dự thu chiết khấu'!$L$5:$AK$247,26,0)/1.1</f>
        <v>17972727.27272727</v>
      </c>
      <c r="L161" s="142">
        <f ca="1">SUMIF('Lương năng suất'!$N$4:$N$244,'Báo cáo lợi nhuận từng xe (2)'!E161,'Lương năng suất'!$AO$4:$AO$244)</f>
        <v>26547500</v>
      </c>
      <c r="M161" s="142">
        <v>7047000</v>
      </c>
      <c r="N161" s="143"/>
      <c r="O161" s="142">
        <f t="shared" ca="1" si="4"/>
        <v>1434818.2727272697</v>
      </c>
      <c r="P161" s="158">
        <f>VLOOKUP(E161,'Dự thu chiết khấu'!$L$5:$T$247,9,0)</f>
        <v>0</v>
      </c>
      <c r="Q161" s="159"/>
    </row>
    <row r="162" spans="1:17" x14ac:dyDescent="0.25">
      <c r="A162" s="140">
        <v>157</v>
      </c>
      <c r="B162" s="145" t="s">
        <v>500</v>
      </c>
      <c r="C162" s="145" t="s">
        <v>501</v>
      </c>
      <c r="D162" s="145" t="s">
        <v>392</v>
      </c>
      <c r="E162" s="145" t="s">
        <v>502</v>
      </c>
      <c r="F162" s="151" t="s">
        <v>29</v>
      </c>
      <c r="G162" s="146">
        <v>1</v>
      </c>
      <c r="H162" s="146">
        <v>467272727</v>
      </c>
      <c r="I162" s="147"/>
      <c r="J162" s="146">
        <v>-466481818</v>
      </c>
      <c r="K162" s="142">
        <f>VLOOKUP(E162,'Dự thu chiết khấu'!$L$5:$AK$247,26,0)/1.1</f>
        <v>17900000</v>
      </c>
      <c r="L162" s="142">
        <f>SUMIF('Lương năng suất'!$N$4:$N$244,'Báo cáo lợi nhuận từng xe (2)'!E162,'Lương năng suất'!$AO$4:$AO$244)</f>
        <v>10500000</v>
      </c>
      <c r="M162" s="147"/>
      <c r="N162" s="147"/>
      <c r="O162" s="142">
        <f t="shared" si="4"/>
        <v>8190909</v>
      </c>
      <c r="P162" s="158">
        <f>VLOOKUP(E162,'Dự thu chiết khấu'!$L$5:$T$247,9,0)</f>
        <v>0</v>
      </c>
      <c r="Q162" s="159"/>
    </row>
    <row r="163" spans="1:17" x14ac:dyDescent="0.25">
      <c r="A163" s="144">
        <v>158</v>
      </c>
      <c r="B163" s="141" t="s">
        <v>503</v>
      </c>
      <c r="C163" s="141" t="s">
        <v>504</v>
      </c>
      <c r="D163" s="141" t="s">
        <v>392</v>
      </c>
      <c r="E163" s="141" t="s">
        <v>505</v>
      </c>
      <c r="F163" s="154" t="s">
        <v>54</v>
      </c>
      <c r="G163" s="142">
        <v>1</v>
      </c>
      <c r="H163" s="142">
        <v>452054545</v>
      </c>
      <c r="I163" s="143"/>
      <c r="J163" s="142">
        <v>-461672727</v>
      </c>
      <c r="K163" s="142">
        <f>VLOOKUP(E163,'Dự thu chiết khấu'!$L$5:$AK$247,26,0)/1.1</f>
        <v>27700363.636363633</v>
      </c>
      <c r="L163" s="142">
        <f>SUMIF('Lương năng suất'!$N$4:$N$244,'Báo cáo lợi nhuận từng xe (2)'!E163,'Lương năng suất'!$AO$4:$AO$244)</f>
        <v>10500000</v>
      </c>
      <c r="M163" s="142">
        <v>5686364</v>
      </c>
      <c r="N163" s="143"/>
      <c r="O163" s="142">
        <f t="shared" si="4"/>
        <v>1895817.636363633</v>
      </c>
      <c r="P163" s="158">
        <f>VLOOKUP(E163,'Dự thu chiết khấu'!$L$5:$T$247,9,0)</f>
        <v>0</v>
      </c>
      <c r="Q163" s="159"/>
    </row>
    <row r="164" spans="1:17" x14ac:dyDescent="0.25">
      <c r="A164" s="140">
        <v>159</v>
      </c>
      <c r="B164" s="145" t="s">
        <v>506</v>
      </c>
      <c r="C164" s="145" t="s">
        <v>507</v>
      </c>
      <c r="D164" s="145" t="s">
        <v>392</v>
      </c>
      <c r="E164" s="145" t="s">
        <v>508</v>
      </c>
      <c r="F164" s="151" t="s">
        <v>29</v>
      </c>
      <c r="G164" s="146">
        <v>1</v>
      </c>
      <c r="H164" s="146">
        <v>433081818</v>
      </c>
      <c r="I164" s="147"/>
      <c r="J164" s="146">
        <v>-461672727</v>
      </c>
      <c r="K164" s="142">
        <f>VLOOKUP(E164,'Dự thu chiết khấu'!$L$5:$AK$247,26,0)/1.1</f>
        <v>43537909.090909086</v>
      </c>
      <c r="L164" s="142">
        <f>SUMIF('Lương năng suất'!$N$4:$N$244,'Báo cáo lợi nhuận từng xe (2)'!E164,'Lương năng suất'!$AO$4:$AO$244)</f>
        <v>7000000</v>
      </c>
      <c r="M164" s="147"/>
      <c r="N164" s="147"/>
      <c r="O164" s="142">
        <f t="shared" si="4"/>
        <v>7947000.0909090862</v>
      </c>
      <c r="P164" s="158">
        <f>VLOOKUP(E164,'Dự thu chiết khấu'!$L$5:$T$247,9,0)</f>
        <v>15870000</v>
      </c>
      <c r="Q164" s="159"/>
    </row>
    <row r="165" spans="1:17" x14ac:dyDescent="0.25">
      <c r="A165" s="144">
        <v>160</v>
      </c>
      <c r="B165" s="141" t="s">
        <v>509</v>
      </c>
      <c r="C165" s="141" t="s">
        <v>510</v>
      </c>
      <c r="D165" s="141" t="s">
        <v>392</v>
      </c>
      <c r="E165" s="141" t="s">
        <v>511</v>
      </c>
      <c r="F165" s="152" t="s">
        <v>43</v>
      </c>
      <c r="G165" s="142">
        <v>1</v>
      </c>
      <c r="H165" s="142">
        <v>452054545</v>
      </c>
      <c r="I165" s="143"/>
      <c r="J165" s="142">
        <v>-461672727</v>
      </c>
      <c r="K165" s="142">
        <f>VLOOKUP(E165,'Dự thu chiết khấu'!$L$5:$AK$247,26,0)/1.1</f>
        <v>27700363.636363633</v>
      </c>
      <c r="L165" s="142">
        <f>SUMIF('Lương năng suất'!$N$4:$N$244,'Báo cáo lợi nhuận từng xe (2)'!E165,'Lương năng suất'!$AO$4:$AO$244)</f>
        <v>10500000</v>
      </c>
      <c r="M165" s="142">
        <v>7542066</v>
      </c>
      <c r="N165" s="143"/>
      <c r="O165" s="142">
        <f t="shared" si="4"/>
        <v>40115.636363632977</v>
      </c>
      <c r="P165" s="158">
        <f>VLOOKUP(E165,'Dự thu chiết khấu'!$L$5:$T$247,9,0)</f>
        <v>0</v>
      </c>
      <c r="Q165" s="159"/>
    </row>
    <row r="166" spans="1:17" x14ac:dyDescent="0.25">
      <c r="A166" s="140">
        <v>161</v>
      </c>
      <c r="B166" s="145" t="s">
        <v>512</v>
      </c>
      <c r="C166" s="145" t="s">
        <v>513</v>
      </c>
      <c r="D166" s="145" t="s">
        <v>514</v>
      </c>
      <c r="E166" s="145" t="s">
        <v>515</v>
      </c>
      <c r="F166" s="152" t="s">
        <v>43</v>
      </c>
      <c r="G166" s="146">
        <v>1</v>
      </c>
      <c r="H166" s="146">
        <v>247800000</v>
      </c>
      <c r="I166" s="147"/>
      <c r="J166" s="146">
        <v>-270718182</v>
      </c>
      <c r="K166" s="142">
        <f>VLOOKUP(E166,'Dự thu chiết khấu'!$L$5:$AK$247,26,0)/1.1</f>
        <v>37727818.181818202</v>
      </c>
      <c r="L166" s="142">
        <f>SUMIF('Lương năng suất'!$N$4:$N$244,'Báo cáo lợi nhuận từng xe (2)'!E166,'Lương năng suất'!$AO$4:$AO$244)</f>
        <v>934726.6363636367</v>
      </c>
      <c r="M166" s="146">
        <v>5258300</v>
      </c>
      <c r="N166" s="147"/>
      <c r="O166" s="142">
        <f t="shared" si="4"/>
        <v>8616609.5454545654</v>
      </c>
      <c r="P166" s="158">
        <f>VLOOKUP(E166,'Dự thu chiết khấu'!$L$5:$T$247,9,0)</f>
        <v>0</v>
      </c>
      <c r="Q166" s="159"/>
    </row>
    <row r="167" spans="1:17" x14ac:dyDescent="0.25">
      <c r="A167" s="144">
        <v>162</v>
      </c>
      <c r="B167" s="141" t="s">
        <v>516</v>
      </c>
      <c r="C167" s="141" t="s">
        <v>517</v>
      </c>
      <c r="D167" s="141" t="s">
        <v>518</v>
      </c>
      <c r="E167" s="141" t="s">
        <v>519</v>
      </c>
      <c r="F167" s="153" t="s">
        <v>50</v>
      </c>
      <c r="G167" s="142">
        <v>1</v>
      </c>
      <c r="H167" s="142">
        <v>252618182</v>
      </c>
      <c r="I167" s="143"/>
      <c r="J167" s="142">
        <v>-263563636</v>
      </c>
      <c r="K167" s="142">
        <f>VLOOKUP(E167,'Dự thu chiết khấu'!$L$5:$AK$247,26,0)/1.1</f>
        <v>32328727.272727296</v>
      </c>
      <c r="L167" s="142">
        <f>SUMIF('Lương năng suất'!$N$4:$N$244,'Báo cáo lợi nhuận từng xe (2)'!E167,'Lương năng suất'!$AO$4:$AO$244)</f>
        <v>2800000</v>
      </c>
      <c r="M167" s="143"/>
      <c r="N167" s="143"/>
      <c r="O167" s="142">
        <f t="shared" si="4"/>
        <v>18583273.272727296</v>
      </c>
      <c r="P167" s="158">
        <f>VLOOKUP(E167,'Dự thu chiết khấu'!$L$5:$T$247,9,0)</f>
        <v>0</v>
      </c>
      <c r="Q167" s="159"/>
    </row>
    <row r="168" spans="1:17" x14ac:dyDescent="0.25">
      <c r="A168" s="140">
        <v>163</v>
      </c>
      <c r="B168" s="145" t="s">
        <v>520</v>
      </c>
      <c r="C168" s="145" t="s">
        <v>521</v>
      </c>
      <c r="D168" s="145" t="s">
        <v>518</v>
      </c>
      <c r="E168" s="145" t="s">
        <v>522</v>
      </c>
      <c r="F168" s="153" t="s">
        <v>50</v>
      </c>
      <c r="G168" s="146">
        <v>1</v>
      </c>
      <c r="H168" s="146">
        <v>258072727</v>
      </c>
      <c r="I168" s="147"/>
      <c r="J168" s="146">
        <v>-263563636</v>
      </c>
      <c r="K168" s="142">
        <f>VLOOKUP(E168,'Dự thu chiết khấu'!$L$5:$AK$247,26,0)/1.1</f>
        <v>23556000.000000026</v>
      </c>
      <c r="L168" s="142">
        <f>SUMIF('Lương năng suất'!$N$4:$N$244,'Báo cáo lợi nhuận từng xe (2)'!E168,'Lương năng suất'!$AO$4:$AO$244)</f>
        <v>2262400</v>
      </c>
      <c r="M168" s="147"/>
      <c r="N168" s="146">
        <v>2084400</v>
      </c>
      <c r="O168" s="142">
        <f t="shared" si="4"/>
        <v>13718291.000000026</v>
      </c>
      <c r="P168" s="158">
        <f>VLOOKUP(E168,'Dự thu chiết khấu'!$L$5:$T$247,9,0)</f>
        <v>0</v>
      </c>
      <c r="Q168" s="159"/>
    </row>
    <row r="169" spans="1:17" x14ac:dyDescent="0.25">
      <c r="A169" s="144">
        <v>164</v>
      </c>
      <c r="B169" s="141" t="s">
        <v>523</v>
      </c>
      <c r="C169" s="141" t="s">
        <v>524</v>
      </c>
      <c r="D169" s="141" t="s">
        <v>514</v>
      </c>
      <c r="E169" s="141" t="s">
        <v>525</v>
      </c>
      <c r="F169" s="150" t="s">
        <v>20</v>
      </c>
      <c r="G169" s="142">
        <v>1</v>
      </c>
      <c r="H169" s="142">
        <v>254981818</v>
      </c>
      <c r="I169" s="143"/>
      <c r="J169" s="142">
        <v>-263563636</v>
      </c>
      <c r="K169" s="142">
        <f>VLOOKUP(E169,'Dự thu chiết khấu'!$L$5:$AK$247,26,0)/1.1</f>
        <v>20359272.727272727</v>
      </c>
      <c r="L169" s="142">
        <f>SUMIF('Lương năng suất'!$N$4:$N$244,'Báo cáo lợi nhuận từng xe (2)'!E169,'Lương năng suất'!$AO$4:$AO$244)</f>
        <v>3220000</v>
      </c>
      <c r="M169" s="143"/>
      <c r="N169" s="143"/>
      <c r="O169" s="142">
        <f t="shared" si="4"/>
        <v>8557454.7272727266</v>
      </c>
      <c r="P169" s="158">
        <f>VLOOKUP(E169,'Dự thu chiết khấu'!$L$5:$T$247,9,0)</f>
        <v>0</v>
      </c>
      <c r="Q169" s="159"/>
    </row>
    <row r="170" spans="1:17" x14ac:dyDescent="0.25">
      <c r="A170" s="140">
        <v>165</v>
      </c>
      <c r="B170" s="145" t="s">
        <v>526</v>
      </c>
      <c r="C170" s="145" t="s">
        <v>527</v>
      </c>
      <c r="D170" s="145" t="s">
        <v>528</v>
      </c>
      <c r="E170" s="145" t="s">
        <v>529</v>
      </c>
      <c r="F170" s="150" t="s">
        <v>20</v>
      </c>
      <c r="G170" s="146">
        <v>1</v>
      </c>
      <c r="H170" s="146">
        <v>263727273</v>
      </c>
      <c r="I170" s="147"/>
      <c r="J170" s="146">
        <v>-274909091</v>
      </c>
      <c r="K170" s="142">
        <f>VLOOKUP(E170,'Dự thu chiết khấu'!$L$5:$AK$247,26,0)/1.1</f>
        <v>16494545.454545453</v>
      </c>
      <c r="L170" s="142">
        <f>SUMIF('Lương năng suất'!$N$4:$N$244,'Báo cáo lợi nhuận từng xe (2)'!E170,'Lương năng suất'!$AO$4:$AO$244)</f>
        <v>1750000</v>
      </c>
      <c r="M170" s="147"/>
      <c r="N170" s="147"/>
      <c r="O170" s="142">
        <f t="shared" si="4"/>
        <v>3562727.4545454532</v>
      </c>
      <c r="P170" s="158">
        <f>VLOOKUP(E170,'Dự thu chiết khấu'!$L$5:$T$247,9,0)</f>
        <v>0</v>
      </c>
      <c r="Q170" s="159"/>
    </row>
    <row r="171" spans="1:17" x14ac:dyDescent="0.25">
      <c r="A171" s="144">
        <v>166</v>
      </c>
      <c r="B171" s="141" t="s">
        <v>530</v>
      </c>
      <c r="C171" s="141" t="s">
        <v>531</v>
      </c>
      <c r="D171" s="141" t="s">
        <v>518</v>
      </c>
      <c r="E171" s="141" t="s">
        <v>532</v>
      </c>
      <c r="F171" s="151" t="s">
        <v>29</v>
      </c>
      <c r="G171" s="142">
        <v>1</v>
      </c>
      <c r="H171" s="142">
        <v>248927273</v>
      </c>
      <c r="I171" s="143"/>
      <c r="J171" s="142">
        <v>-263563636</v>
      </c>
      <c r="K171" s="142">
        <f>VLOOKUP(E171,'Dự thu chiết khấu'!$L$5:$AK$247,26,0)/1.1</f>
        <v>25767818.18181818</v>
      </c>
      <c r="L171" s="142">
        <f>SUMIF('Lương năng suất'!$N$4:$N$244,'Báo cáo lợi nhuận từng xe (2)'!E171,'Lương năng suất'!$AO$4:$AO$244)</f>
        <v>4900000</v>
      </c>
      <c r="M171" s="143"/>
      <c r="N171" s="143"/>
      <c r="O171" s="142">
        <f t="shared" si="4"/>
        <v>6231455.1818181798</v>
      </c>
      <c r="P171" s="158">
        <f>VLOOKUP(E171,'Dự thu chiết khấu'!$L$5:$T$247,9,0)</f>
        <v>9060000</v>
      </c>
      <c r="Q171" s="159"/>
    </row>
    <row r="172" spans="1:17" x14ac:dyDescent="0.25">
      <c r="A172" s="140">
        <v>167</v>
      </c>
      <c r="B172" s="145" t="s">
        <v>533</v>
      </c>
      <c r="C172" s="145" t="s">
        <v>534</v>
      </c>
      <c r="D172" s="145" t="s">
        <v>528</v>
      </c>
      <c r="E172" s="145" t="s">
        <v>535</v>
      </c>
      <c r="F172" s="151" t="s">
        <v>29</v>
      </c>
      <c r="G172" s="146">
        <v>1</v>
      </c>
      <c r="H172" s="146">
        <v>252527273</v>
      </c>
      <c r="I172" s="147"/>
      <c r="J172" s="146">
        <v>-281890909</v>
      </c>
      <c r="K172" s="142">
        <f>VLOOKUP(E172,'Dự thu chiết khấu'!$L$5:$AK$247,26,0)/1.1</f>
        <v>29598545.454545453</v>
      </c>
      <c r="L172" s="142">
        <f>SUMIF('Lương năng suất'!$N$4:$N$244,'Báo cáo lợi nhuận từng xe (2)'!E172,'Lương năng suất'!$AO$4:$AO$244)</f>
        <v>5950000</v>
      </c>
      <c r="M172" s="147"/>
      <c r="N172" s="147"/>
      <c r="O172" s="142">
        <f t="shared" si="4"/>
        <v>-5715090.5454545468</v>
      </c>
      <c r="P172" s="158">
        <f>VLOOKUP(E172,'Dự thu chiết khấu'!$L$5:$T$247,9,0)</f>
        <v>9690000</v>
      </c>
      <c r="Q172" s="159"/>
    </row>
    <row r="173" spans="1:17" x14ac:dyDescent="0.25">
      <c r="A173" s="144">
        <v>168</v>
      </c>
      <c r="B173" s="141" t="s">
        <v>536</v>
      </c>
      <c r="C173" s="141" t="s">
        <v>537</v>
      </c>
      <c r="D173" s="141" t="s">
        <v>528</v>
      </c>
      <c r="E173" s="141" t="s">
        <v>538</v>
      </c>
      <c r="F173" s="151" t="s">
        <v>29</v>
      </c>
      <c r="G173" s="142">
        <v>1</v>
      </c>
      <c r="H173" s="142">
        <v>256045455</v>
      </c>
      <c r="I173" s="143"/>
      <c r="J173" s="142">
        <v>-274909091</v>
      </c>
      <c r="K173" s="142">
        <f>VLOOKUP(E173,'Dự thu chiết khấu'!$L$5:$AK$247,26,0)/1.1</f>
        <v>26681363.636363633</v>
      </c>
      <c r="L173" s="142">
        <f>SUMIF('Lương năng suất'!$N$4:$N$244,'Báo cáo lợi nhuận từng xe (2)'!E173,'Lương năng suất'!$AO$4:$AO$244)</f>
        <v>2450000</v>
      </c>
      <c r="M173" s="143"/>
      <c r="N173" s="143"/>
      <c r="O173" s="142">
        <f t="shared" si="4"/>
        <v>5367727.636363633</v>
      </c>
      <c r="P173" s="158">
        <f>VLOOKUP(E173,'Dự thu chiết khấu'!$L$5:$T$247,9,0)</f>
        <v>9450000</v>
      </c>
      <c r="Q173" s="159"/>
    </row>
    <row r="174" spans="1:17" x14ac:dyDescent="0.25">
      <c r="A174" s="140">
        <v>169</v>
      </c>
      <c r="B174" s="145" t="s">
        <v>539</v>
      </c>
      <c r="C174" s="145" t="s">
        <v>540</v>
      </c>
      <c r="D174" s="145" t="s">
        <v>514</v>
      </c>
      <c r="E174" s="145" t="s">
        <v>541</v>
      </c>
      <c r="F174" s="153" t="s">
        <v>50</v>
      </c>
      <c r="G174" s="146">
        <v>1</v>
      </c>
      <c r="H174" s="146">
        <v>255818182</v>
      </c>
      <c r="I174" s="147"/>
      <c r="J174" s="146">
        <v>-273363636</v>
      </c>
      <c r="K174" s="142">
        <f>VLOOKUP(E174,'Dự thu chiết khấu'!$L$5:$AK$247,26,0)/1.1</f>
        <v>27778181.818181816</v>
      </c>
      <c r="L174" s="142">
        <f>SUMIF('Lương năng suất'!$N$4:$N$244,'Báo cáo lợi nhuận từng xe (2)'!E174,'Lương năng suất'!$AO$4:$AO$244)</f>
        <v>5600000</v>
      </c>
      <c r="M174" s="147"/>
      <c r="N174" s="147"/>
      <c r="O174" s="142">
        <f t="shared" si="4"/>
        <v>4632727.8181818165</v>
      </c>
      <c r="P174" s="158">
        <f>VLOOKUP(E174,'Dự thu chiết khấu'!$L$5:$T$247,9,0)</f>
        <v>0</v>
      </c>
      <c r="Q174" s="159"/>
    </row>
    <row r="175" spans="1:17" x14ac:dyDescent="0.25">
      <c r="A175" s="144">
        <v>170</v>
      </c>
      <c r="B175" s="141" t="s">
        <v>542</v>
      </c>
      <c r="C175" s="141" t="s">
        <v>543</v>
      </c>
      <c r="D175" s="141" t="s">
        <v>528</v>
      </c>
      <c r="E175" s="141" t="s">
        <v>544</v>
      </c>
      <c r="F175" s="151" t="s">
        <v>29</v>
      </c>
      <c r="G175" s="142">
        <v>1</v>
      </c>
      <c r="H175" s="142">
        <v>276018182</v>
      </c>
      <c r="I175" s="143"/>
      <c r="J175" s="142">
        <v>-281890909</v>
      </c>
      <c r="K175" s="142">
        <f>VLOOKUP(E175,'Dự thu chiết khấu'!$L$5:$AK$247,26,0)/1.1</f>
        <v>16913454.545454543</v>
      </c>
      <c r="L175" s="142">
        <f>SUMIF('Lương năng suất'!$N$4:$N$244,'Báo cáo lợi nhuận từng xe (2)'!E175,'Lương năng suất'!$AO$4:$AO$244)</f>
        <v>5950000</v>
      </c>
      <c r="M175" s="143"/>
      <c r="N175" s="143"/>
      <c r="O175" s="142">
        <f t="shared" si="4"/>
        <v>5090727.5454545431</v>
      </c>
      <c r="P175" s="158">
        <f>VLOOKUP(E175,'Dự thu chiết khấu'!$L$5:$T$247,9,0)</f>
        <v>0</v>
      </c>
      <c r="Q175" s="159"/>
    </row>
    <row r="176" spans="1:17" x14ac:dyDescent="0.25">
      <c r="A176" s="140">
        <v>171</v>
      </c>
      <c r="B176" s="145" t="s">
        <v>545</v>
      </c>
      <c r="C176" s="145" t="s">
        <v>546</v>
      </c>
      <c r="D176" s="145" t="s">
        <v>528</v>
      </c>
      <c r="E176" s="145" t="s">
        <v>547</v>
      </c>
      <c r="F176" s="152" t="s">
        <v>43</v>
      </c>
      <c r="G176" s="146">
        <v>1</v>
      </c>
      <c r="H176" s="146">
        <v>263727273</v>
      </c>
      <c r="I176" s="146">
        <v>1818182</v>
      </c>
      <c r="J176" s="146">
        <v>-274909091</v>
      </c>
      <c r="K176" s="142">
        <f>VLOOKUP(E176,'Dự thu chiết khấu'!$L$5:$AK$247,26,0)/1.1</f>
        <v>16494545.454545453</v>
      </c>
      <c r="L176" s="142">
        <f>SUMIF('Lương năng suất'!$N$4:$N$244,'Báo cáo lợi nhuận từng xe (2)'!E176,'Lương năng suất'!$AO$4:$AO$244)</f>
        <v>3150000</v>
      </c>
      <c r="M176" s="147"/>
      <c r="N176" s="147"/>
      <c r="O176" s="142">
        <f t="shared" si="4"/>
        <v>3980909.4545454532</v>
      </c>
      <c r="P176" s="158">
        <f>VLOOKUP(E176,'Dự thu chiết khấu'!$L$5:$T$247,9,0)</f>
        <v>0</v>
      </c>
      <c r="Q176" s="159"/>
    </row>
    <row r="177" spans="1:17" x14ac:dyDescent="0.25">
      <c r="A177" s="144">
        <v>172</v>
      </c>
      <c r="B177" s="141" t="s">
        <v>548</v>
      </c>
      <c r="C177" s="141" t="s">
        <v>549</v>
      </c>
      <c r="D177" s="141" t="s">
        <v>528</v>
      </c>
      <c r="E177" s="141" t="s">
        <v>550</v>
      </c>
      <c r="F177" s="151" t="s">
        <v>29</v>
      </c>
      <c r="G177" s="142">
        <v>1</v>
      </c>
      <c r="H177" s="142">
        <v>263727273</v>
      </c>
      <c r="I177" s="143"/>
      <c r="J177" s="142">
        <v>-274909091</v>
      </c>
      <c r="K177" s="142">
        <f>VLOOKUP(E177,'Dự thu chiết khấu'!$L$5:$AK$247,26,0)/1.1</f>
        <v>16494545.454545453</v>
      </c>
      <c r="L177" s="142">
        <f>SUMIF('Lương năng suất'!$N$4:$N$244,'Báo cáo lợi nhuận từng xe (2)'!E177,'Lương năng suất'!$AO$4:$AO$244)</f>
        <v>1750000</v>
      </c>
      <c r="M177" s="143"/>
      <c r="N177" s="143"/>
      <c r="O177" s="142">
        <f t="shared" si="4"/>
        <v>3562727.4545454532</v>
      </c>
      <c r="P177" s="158">
        <f>VLOOKUP(E177,'Dự thu chiết khấu'!$L$5:$T$247,9,0)</f>
        <v>0</v>
      </c>
      <c r="Q177" s="159"/>
    </row>
    <row r="178" spans="1:17" x14ac:dyDescent="0.25">
      <c r="A178" s="140">
        <v>173</v>
      </c>
      <c r="B178" s="145" t="s">
        <v>551</v>
      </c>
      <c r="C178" s="145" t="s">
        <v>552</v>
      </c>
      <c r="D178" s="145" t="s">
        <v>528</v>
      </c>
      <c r="E178" s="145" t="s">
        <v>553</v>
      </c>
      <c r="F178" s="150" t="s">
        <v>20</v>
      </c>
      <c r="G178" s="146">
        <v>1</v>
      </c>
      <c r="H178" s="146">
        <v>263727273</v>
      </c>
      <c r="I178" s="147"/>
      <c r="J178" s="146">
        <v>-274909091</v>
      </c>
      <c r="K178" s="142">
        <f>VLOOKUP(E178,'Dự thu chiết khấu'!$L$5:$AK$247,26,0)/1.1</f>
        <v>16494545.454545453</v>
      </c>
      <c r="L178" s="142">
        <f>SUMIF('Lương năng suất'!$N$4:$N$244,'Báo cáo lợi nhuận từng xe (2)'!E178,'Lương năng suất'!$AO$4:$AO$244)</f>
        <v>1750000</v>
      </c>
      <c r="M178" s="147"/>
      <c r="N178" s="147"/>
      <c r="O178" s="142">
        <f t="shared" si="4"/>
        <v>3562727.4545454532</v>
      </c>
      <c r="P178" s="158">
        <f>VLOOKUP(E178,'Dự thu chiết khấu'!$L$5:$T$247,9,0)</f>
        <v>0</v>
      </c>
      <c r="Q178" s="159"/>
    </row>
    <row r="179" spans="1:17" x14ac:dyDescent="0.25">
      <c r="A179" s="144">
        <v>174</v>
      </c>
      <c r="B179" s="141" t="s">
        <v>554</v>
      </c>
      <c r="C179" s="141" t="s">
        <v>409</v>
      </c>
      <c r="D179" s="141" t="s">
        <v>514</v>
      </c>
      <c r="E179" s="141" t="s">
        <v>555</v>
      </c>
      <c r="F179" s="151" t="s">
        <v>29</v>
      </c>
      <c r="G179" s="142">
        <v>1</v>
      </c>
      <c r="H179" s="142">
        <v>234881818</v>
      </c>
      <c r="I179" s="143"/>
      <c r="J179" s="142">
        <v>-270718182</v>
      </c>
      <c r="K179" s="142">
        <f>VLOOKUP(E179,'Dự thu chiết khấu'!$L$5:$AK$247,26,0)/1.1</f>
        <v>47428272.727272727</v>
      </c>
      <c r="L179" s="142">
        <f>SUMIF('Lương năng suất'!$N$4:$N$244,'Báo cáo lợi nhuận từng xe (2)'!E179,'Lương năng suất'!$AO$4:$AO$244)</f>
        <v>5600000</v>
      </c>
      <c r="M179" s="143"/>
      <c r="N179" s="143"/>
      <c r="O179" s="142">
        <f t="shared" si="4"/>
        <v>5991908.7272727266</v>
      </c>
      <c r="P179" s="158">
        <f>VLOOKUP(E179,'Dự thu chiết khấu'!$L$5:$T$247,9,0)</f>
        <v>9210000</v>
      </c>
      <c r="Q179" s="159"/>
    </row>
    <row r="180" spans="1:17" x14ac:dyDescent="0.25">
      <c r="A180" s="140">
        <v>175</v>
      </c>
      <c r="B180" s="145" t="s">
        <v>556</v>
      </c>
      <c r="C180" s="145" t="s">
        <v>557</v>
      </c>
      <c r="D180" s="145" t="s">
        <v>514</v>
      </c>
      <c r="E180" s="145" t="s">
        <v>558</v>
      </c>
      <c r="F180" s="152" t="s">
        <v>43</v>
      </c>
      <c r="G180" s="146">
        <v>1</v>
      </c>
      <c r="H180" s="146">
        <v>226000000</v>
      </c>
      <c r="I180" s="147"/>
      <c r="J180" s="146">
        <v>-273363636</v>
      </c>
      <c r="K180" s="142">
        <f>VLOOKUP(E180,'Dự thu chiết khấu'!$L$5:$AK$247,26,0)/1.1</f>
        <v>47098181.818181813</v>
      </c>
      <c r="L180" s="142">
        <f>SUMIF('Lương năng suất'!$N$4:$N$244,'Báo cáo lợi nhuận từng xe (2)'!E180,'Lương năng suất'!$AO$4:$AO$244)</f>
        <v>5600000</v>
      </c>
      <c r="M180" s="147"/>
      <c r="N180" s="147"/>
      <c r="O180" s="142">
        <f t="shared" si="4"/>
        <v>-5865454.1818181872</v>
      </c>
      <c r="P180" s="158">
        <f>VLOOKUP(E180,'Dự thu chiết khấu'!$L$5:$T$247,9,0)</f>
        <v>9300000</v>
      </c>
      <c r="Q180" s="159"/>
    </row>
    <row r="181" spans="1:17" x14ac:dyDescent="0.25">
      <c r="A181" s="144">
        <v>176</v>
      </c>
      <c r="B181" s="141" t="s">
        <v>559</v>
      </c>
      <c r="C181" s="141" t="s">
        <v>560</v>
      </c>
      <c r="D181" s="141" t="s">
        <v>518</v>
      </c>
      <c r="E181" s="141" t="s">
        <v>561</v>
      </c>
      <c r="F181" s="151" t="s">
        <v>29</v>
      </c>
      <c r="G181" s="142">
        <v>1</v>
      </c>
      <c r="H181" s="142">
        <v>251558636</v>
      </c>
      <c r="I181" s="143"/>
      <c r="J181" s="142">
        <v>-270545455</v>
      </c>
      <c r="K181" s="142">
        <f>VLOOKUP(E181,'Dự thu chiết khấu'!$L$5:$AK$247,26,0)/1.1</f>
        <v>28055577.27272727</v>
      </c>
      <c r="L181" s="142">
        <f>SUMIF('Lương năng suất'!$N$4:$N$244,'Báo cáo lợi nhuận từng xe (2)'!E181,'Lương năng suất'!$AO$4:$AO$244)</f>
        <v>2800000</v>
      </c>
      <c r="M181" s="143"/>
      <c r="N181" s="143"/>
      <c r="O181" s="142">
        <f t="shared" si="4"/>
        <v>6268758.2727272697</v>
      </c>
      <c r="P181" s="158">
        <f>VLOOKUP(E181,'Dự thu chiết khấu'!$L$5:$T$247,9,0)</f>
        <v>9300000</v>
      </c>
      <c r="Q181" s="159"/>
    </row>
    <row r="182" spans="1:17" x14ac:dyDescent="0.25">
      <c r="A182" s="140">
        <v>177</v>
      </c>
      <c r="B182" s="145" t="s">
        <v>562</v>
      </c>
      <c r="C182" s="145" t="s">
        <v>563</v>
      </c>
      <c r="D182" s="145" t="s">
        <v>518</v>
      </c>
      <c r="E182" s="145" t="s">
        <v>564</v>
      </c>
      <c r="F182" s="152" t="s">
        <v>43</v>
      </c>
      <c r="G182" s="146">
        <v>1</v>
      </c>
      <c r="H182" s="146">
        <v>258072727</v>
      </c>
      <c r="I182" s="147"/>
      <c r="J182" s="146">
        <v>-263563636</v>
      </c>
      <c r="K182" s="142">
        <f>VLOOKUP(E182,'Dự thu chiết khấu'!$L$5:$AK$247,26,0)/1.1</f>
        <v>15813818.18181818</v>
      </c>
      <c r="L182" s="142">
        <f>SUMIF('Lương năng suất'!$N$4:$N$244,'Báo cáo lợi nhuận từng xe (2)'!E182,'Lương năng suất'!$AO$4:$AO$244)</f>
        <v>1470836.3636363638</v>
      </c>
      <c r="M182" s="147"/>
      <c r="N182" s="146">
        <v>2120000</v>
      </c>
      <c r="O182" s="142">
        <f t="shared" si="4"/>
        <v>6732072.8181818165</v>
      </c>
      <c r="P182" s="158">
        <f>VLOOKUP(E182,'Dự thu chiết khấu'!$L$5:$T$247,9,0)</f>
        <v>0</v>
      </c>
      <c r="Q182" s="159"/>
    </row>
    <row r="183" spans="1:17" x14ac:dyDescent="0.25">
      <c r="A183" s="144">
        <v>178</v>
      </c>
      <c r="B183" s="141" t="s">
        <v>565</v>
      </c>
      <c r="C183" s="141" t="s">
        <v>566</v>
      </c>
      <c r="D183" s="141" t="s">
        <v>518</v>
      </c>
      <c r="E183" s="141" t="s">
        <v>567</v>
      </c>
      <c r="F183" s="151" t="s">
        <v>29</v>
      </c>
      <c r="G183" s="142">
        <v>1</v>
      </c>
      <c r="H183" s="142">
        <v>244381818</v>
      </c>
      <c r="I183" s="143"/>
      <c r="J183" s="142">
        <v>-263563636</v>
      </c>
      <c r="K183" s="142">
        <f>VLOOKUP(E183,'Dự thu chiết khấu'!$L$5:$AK$247,26,0)/1.1</f>
        <v>25767818.18181818</v>
      </c>
      <c r="L183" s="142">
        <f>SUMIF('Lương năng suất'!$N$4:$N$244,'Báo cáo lợi nhuận từng xe (2)'!E183,'Lương năng suất'!$AO$4:$AO$244)</f>
        <v>1400000</v>
      </c>
      <c r="M183" s="143"/>
      <c r="N183" s="143"/>
      <c r="O183" s="142">
        <f t="shared" si="4"/>
        <v>5186000.1818181798</v>
      </c>
      <c r="P183" s="158">
        <f>VLOOKUP(E183,'Dự thu chiết khấu'!$L$5:$T$247,9,0)</f>
        <v>9060000</v>
      </c>
      <c r="Q183" s="159"/>
    </row>
    <row r="184" spans="1:17" x14ac:dyDescent="0.25">
      <c r="A184" s="140">
        <v>179</v>
      </c>
      <c r="B184" s="145" t="s">
        <v>568</v>
      </c>
      <c r="C184" s="145" t="s">
        <v>569</v>
      </c>
      <c r="D184" s="145" t="s">
        <v>514</v>
      </c>
      <c r="E184" s="145" t="s">
        <v>570</v>
      </c>
      <c r="F184" s="153" t="s">
        <v>50</v>
      </c>
      <c r="G184" s="146">
        <v>1</v>
      </c>
      <c r="H184" s="146">
        <v>248545455</v>
      </c>
      <c r="I184" s="147"/>
      <c r="J184" s="146">
        <v>-270545455</v>
      </c>
      <c r="K184" s="142">
        <f>VLOOKUP(E184,'Dự thu chiết khấu'!$L$5:$AK$247,26,0)/1.1</f>
        <v>40850909.090909086</v>
      </c>
      <c r="L184" s="142">
        <f>SUMIF('Lương năng suất'!$N$4:$N$244,'Báo cáo lợi nhuận từng xe (2)'!E184,'Lương năng suất'!$AO$4:$AO$244)</f>
        <v>5600000</v>
      </c>
      <c r="M184" s="147"/>
      <c r="N184" s="147"/>
      <c r="O184" s="142">
        <f t="shared" si="4"/>
        <v>13250909.090909086</v>
      </c>
      <c r="P184" s="158">
        <f>VLOOKUP(E184,'Dự thu chiết khấu'!$L$5:$T$247,9,0)</f>
        <v>0</v>
      </c>
      <c r="Q184" s="159"/>
    </row>
    <row r="185" spans="1:17" x14ac:dyDescent="0.25">
      <c r="A185" s="144">
        <v>180</v>
      </c>
      <c r="B185" s="141" t="s">
        <v>571</v>
      </c>
      <c r="C185" s="141" t="s">
        <v>572</v>
      </c>
      <c r="D185" s="141" t="s">
        <v>518</v>
      </c>
      <c r="E185" s="141" t="s">
        <v>573</v>
      </c>
      <c r="F185" s="152" t="s">
        <v>43</v>
      </c>
      <c r="G185" s="142">
        <v>1</v>
      </c>
      <c r="H185" s="142">
        <v>258072727</v>
      </c>
      <c r="I185" s="143"/>
      <c r="J185" s="142">
        <v>-263563636</v>
      </c>
      <c r="K185" s="142">
        <f>VLOOKUP(E185,'Dự thu chiết khấu'!$L$5:$AK$247,26,0)/1.1</f>
        <v>23556000.000000026</v>
      </c>
      <c r="L185" s="142">
        <f>SUMIF('Lương năng suất'!$N$4:$N$244,'Báo cáo lợi nhuận từng xe (2)'!E185,'Lương năng suất'!$AO$4:$AO$244)</f>
        <v>7000000</v>
      </c>
      <c r="M185" s="143"/>
      <c r="N185" s="143"/>
      <c r="O185" s="142">
        <f t="shared" si="4"/>
        <v>11065091.000000026</v>
      </c>
      <c r="P185" s="158">
        <f>VLOOKUP(E185,'Dự thu chiết khấu'!$L$5:$T$247,9,0)</f>
        <v>0</v>
      </c>
      <c r="Q185" s="159"/>
    </row>
    <row r="186" spans="1:17" x14ac:dyDescent="0.25">
      <c r="A186" s="140">
        <v>181</v>
      </c>
      <c r="B186" s="145" t="s">
        <v>574</v>
      </c>
      <c r="C186" s="145" t="s">
        <v>575</v>
      </c>
      <c r="D186" s="145" t="s">
        <v>528</v>
      </c>
      <c r="E186" s="145" t="s">
        <v>576</v>
      </c>
      <c r="F186" s="152" t="s">
        <v>43</v>
      </c>
      <c r="G186" s="146">
        <v>1</v>
      </c>
      <c r="H186" s="146">
        <v>269181818</v>
      </c>
      <c r="I186" s="147"/>
      <c r="J186" s="146">
        <v>-274909091</v>
      </c>
      <c r="K186" s="142">
        <f>VLOOKUP(E186,'Dự thu chiết khấu'!$L$5:$AK$247,26,0)/1.1</f>
        <v>16494545.454545453</v>
      </c>
      <c r="L186" s="142">
        <f>SUMIF('Lương năng suất'!$N$4:$N$244,'Báo cáo lợi nhuận từng xe (2)'!E186,'Lương năng suất'!$AO$4:$AO$244)</f>
        <v>2269190</v>
      </c>
      <c r="M186" s="146">
        <v>5258300</v>
      </c>
      <c r="N186" s="147"/>
      <c r="O186" s="142">
        <f t="shared" si="4"/>
        <v>3239782.4545454532</v>
      </c>
      <c r="P186" s="158">
        <f>VLOOKUP(E186,'Dự thu chiết khấu'!$L$5:$T$247,9,0)</f>
        <v>0</v>
      </c>
      <c r="Q186" s="159"/>
    </row>
    <row r="187" spans="1:17" x14ac:dyDescent="0.25">
      <c r="A187" s="144">
        <v>182</v>
      </c>
      <c r="B187" s="141" t="s">
        <v>577</v>
      </c>
      <c r="C187" s="141" t="s">
        <v>578</v>
      </c>
      <c r="D187" s="141" t="s">
        <v>528</v>
      </c>
      <c r="E187" s="141" t="s">
        <v>579</v>
      </c>
      <c r="F187" s="154" t="s">
        <v>54</v>
      </c>
      <c r="G187" s="142">
        <v>1</v>
      </c>
      <c r="H187" s="142">
        <v>254863636</v>
      </c>
      <c r="I187" s="143"/>
      <c r="J187" s="142">
        <v>-274909091</v>
      </c>
      <c r="K187" s="142">
        <f>VLOOKUP(E187,'Dự thu chiết khấu'!$L$5:$AK$247,26,0)/1.1</f>
        <v>23080909.09090909</v>
      </c>
      <c r="L187" s="142">
        <f>SUMIF('Lương năng suất'!$N$4:$N$244,'Báo cáo lợi nhuận từng xe (2)'!E187,'Lương năng suất'!$AO$4:$AO$244)</f>
        <v>5950000</v>
      </c>
      <c r="M187" s="143"/>
      <c r="N187" s="142">
        <v>1868400</v>
      </c>
      <c r="O187" s="142">
        <f t="shared" si="4"/>
        <v>-4782945.9090909101</v>
      </c>
      <c r="P187" s="158">
        <f>VLOOKUP(E187,'Dự thu chiết khấu'!$L$5:$T$247,9,0)</f>
        <v>0</v>
      </c>
      <c r="Q187" s="159"/>
    </row>
    <row r="188" spans="1:17" x14ac:dyDescent="0.25">
      <c r="A188" s="140">
        <v>183</v>
      </c>
      <c r="B188" s="145" t="s">
        <v>580</v>
      </c>
      <c r="C188" s="145" t="s">
        <v>581</v>
      </c>
      <c r="D188" s="145" t="s">
        <v>528</v>
      </c>
      <c r="E188" s="145" t="s">
        <v>582</v>
      </c>
      <c r="F188" s="151" t="s">
        <v>29</v>
      </c>
      <c r="G188" s="146">
        <v>1</v>
      </c>
      <c r="H188" s="146">
        <v>265108636</v>
      </c>
      <c r="I188" s="147"/>
      <c r="J188" s="146">
        <v>-274909091</v>
      </c>
      <c r="K188" s="142">
        <f>VLOOKUP(E188,'Dự thu chiết khấu'!$L$5:$AK$247,26,0)/1.1</f>
        <v>18324981.818181816</v>
      </c>
      <c r="L188" s="142">
        <f>SUMIF('Lương năng suất'!$N$4:$N$244,'Báo cáo lợi nhuận từng xe (2)'!E188,'Lương năng suất'!$AO$4:$AO$244)</f>
        <v>3849999.9999999995</v>
      </c>
      <c r="M188" s="147"/>
      <c r="N188" s="147"/>
      <c r="O188" s="142">
        <f t="shared" si="4"/>
        <v>4674526.8181818165</v>
      </c>
      <c r="P188" s="158">
        <f>VLOOKUP(E188,'Dự thu chiết khấu'!$L$5:$T$247,9,0)</f>
        <v>0</v>
      </c>
      <c r="Q188" s="159"/>
    </row>
    <row r="189" spans="1:17" x14ac:dyDescent="0.25">
      <c r="A189" s="144">
        <v>184</v>
      </c>
      <c r="B189" s="141" t="s">
        <v>583</v>
      </c>
      <c r="C189" s="141" t="s">
        <v>584</v>
      </c>
      <c r="D189" s="141" t="s">
        <v>528</v>
      </c>
      <c r="E189" s="141" t="s">
        <v>585</v>
      </c>
      <c r="F189" s="152" t="s">
        <v>43</v>
      </c>
      <c r="G189" s="142">
        <v>1</v>
      </c>
      <c r="H189" s="142">
        <v>269181818</v>
      </c>
      <c r="I189" s="143"/>
      <c r="J189" s="142">
        <v>-274909091</v>
      </c>
      <c r="K189" s="142">
        <f>VLOOKUP(E189,'Dự thu chiết khấu'!$L$5:$AK$247,26,0)/1.1</f>
        <v>16494545.454545453</v>
      </c>
      <c r="L189" s="142">
        <f>SUMIF('Lương năng suất'!$N$4:$N$244,'Báo cáo lợi nhuận từng xe (2)'!E189,'Lương năng suất'!$AO$4:$AO$244)</f>
        <v>1643090.9090909092</v>
      </c>
      <c r="M189" s="142">
        <v>5258300</v>
      </c>
      <c r="N189" s="142">
        <v>2120000</v>
      </c>
      <c r="O189" s="142">
        <f t="shared" si="4"/>
        <v>1745881.5454545431</v>
      </c>
      <c r="P189" s="158">
        <f>VLOOKUP(E189,'Dự thu chiết khấu'!$L$5:$T$247,9,0)</f>
        <v>0</v>
      </c>
      <c r="Q189" s="159"/>
    </row>
    <row r="190" spans="1:17" x14ac:dyDescent="0.25">
      <c r="A190" s="140">
        <v>185</v>
      </c>
      <c r="B190" s="145" t="s">
        <v>586</v>
      </c>
      <c r="C190" s="145" t="s">
        <v>587</v>
      </c>
      <c r="D190" s="145" t="s">
        <v>528</v>
      </c>
      <c r="E190" s="145" t="s">
        <v>588</v>
      </c>
      <c r="F190" s="151" t="s">
        <v>29</v>
      </c>
      <c r="G190" s="146">
        <v>1</v>
      </c>
      <c r="H190" s="146">
        <v>286363636</v>
      </c>
      <c r="I190" s="147"/>
      <c r="J190" s="146">
        <v>-274909091</v>
      </c>
      <c r="K190" s="142">
        <f>VLOOKUP(E190,'Dự thu chiết khấu'!$L$5:$AK$247,26,0)/1.1</f>
        <v>4545454.5454545449</v>
      </c>
      <c r="L190" s="142">
        <f>SUMIF('Lương năng suất'!$N$4:$N$244,'Báo cáo lợi nhuận từng xe (2)'!E190,'Lương năng suất'!$AO$4:$AO$244)</f>
        <v>5950000</v>
      </c>
      <c r="M190" s="147"/>
      <c r="N190" s="147"/>
      <c r="O190" s="142">
        <f t="shared" si="4"/>
        <v>10049999.545454545</v>
      </c>
      <c r="P190" s="158">
        <f>VLOOKUP(E190,'Dự thu chiết khấu'!$L$5:$T$247,9,0)</f>
        <v>0</v>
      </c>
      <c r="Q190" s="159"/>
    </row>
    <row r="191" spans="1:17" x14ac:dyDescent="0.25">
      <c r="A191" s="144">
        <v>186</v>
      </c>
      <c r="B191" s="141" t="s">
        <v>589</v>
      </c>
      <c r="C191" s="141" t="s">
        <v>590</v>
      </c>
      <c r="D191" s="141" t="s">
        <v>514</v>
      </c>
      <c r="E191" s="141" t="s">
        <v>591</v>
      </c>
      <c r="F191" s="151" t="s">
        <v>29</v>
      </c>
      <c r="G191" s="142">
        <v>1</v>
      </c>
      <c r="H191" s="142">
        <v>236185909</v>
      </c>
      <c r="I191" s="143"/>
      <c r="J191" s="142">
        <v>-270545455</v>
      </c>
      <c r="K191" s="142">
        <f>VLOOKUP(E191,'Dự thu chiết khấu'!$L$5:$AK$247,26,0)/1.1</f>
        <v>43816213.636363633</v>
      </c>
      <c r="L191" s="142">
        <f>SUMIF('Lương năng suất'!$N$4:$N$244,'Báo cáo lợi nhuận từng xe (2)'!E191,'Lương năng suất'!$AO$4:$AO$244)</f>
        <v>3500000</v>
      </c>
      <c r="M191" s="143"/>
      <c r="N191" s="143"/>
      <c r="O191" s="142">
        <f t="shared" si="4"/>
        <v>5956667.636363633</v>
      </c>
      <c r="P191" s="158">
        <f>VLOOKUP(E191,'Dự thu chiết khấu'!$L$5:$T$247,9,0)</f>
        <v>9300000</v>
      </c>
      <c r="Q191" s="159"/>
    </row>
    <row r="192" spans="1:17" x14ac:dyDescent="0.25">
      <c r="A192" s="140">
        <v>187</v>
      </c>
      <c r="B192" s="145" t="s">
        <v>592</v>
      </c>
      <c r="C192" s="145" t="s">
        <v>593</v>
      </c>
      <c r="D192" s="145" t="s">
        <v>514</v>
      </c>
      <c r="E192" s="145" t="s">
        <v>594</v>
      </c>
      <c r="F192" s="152" t="s">
        <v>43</v>
      </c>
      <c r="G192" s="146">
        <v>1</v>
      </c>
      <c r="H192" s="146">
        <v>255818182</v>
      </c>
      <c r="I192" s="147"/>
      <c r="J192" s="146">
        <v>-270545455</v>
      </c>
      <c r="K192" s="142">
        <f>VLOOKUP(E192,'Dự thu chiết khấu'!$L$5:$AK$247,26,0)/1.1</f>
        <v>37180000.000000022</v>
      </c>
      <c r="L192" s="142">
        <f>SUMIF('Lương năng suất'!$N$4:$N$244,'Báo cáo lợi nhuận từng xe (2)'!E192,'Lương năng suất'!$AO$4:$AO$244)</f>
        <v>7000000</v>
      </c>
      <c r="M192" s="147"/>
      <c r="N192" s="146">
        <v>2120000</v>
      </c>
      <c r="O192" s="142">
        <f t="shared" si="4"/>
        <v>13332727.000000022</v>
      </c>
      <c r="P192" s="158">
        <f>VLOOKUP(E192,'Dự thu chiết khấu'!$L$5:$T$247,9,0)</f>
        <v>0</v>
      </c>
      <c r="Q192" s="159"/>
    </row>
    <row r="193" spans="1:17" x14ac:dyDescent="0.25">
      <c r="A193" s="144">
        <v>188</v>
      </c>
      <c r="B193" s="141" t="s">
        <v>595</v>
      </c>
      <c r="C193" s="141" t="s">
        <v>596</v>
      </c>
      <c r="D193" s="141" t="s">
        <v>518</v>
      </c>
      <c r="E193" s="141" t="s">
        <v>597</v>
      </c>
      <c r="F193" s="153" t="s">
        <v>50</v>
      </c>
      <c r="G193" s="142">
        <v>1</v>
      </c>
      <c r="H193" s="142">
        <v>258072727</v>
      </c>
      <c r="I193" s="143"/>
      <c r="J193" s="142">
        <v>-263563636</v>
      </c>
      <c r="K193" s="142">
        <f>VLOOKUP(E193,'Dự thu chiết khấu'!$L$5:$AK$247,26,0)/1.1</f>
        <v>23556000.000000026</v>
      </c>
      <c r="L193" s="142">
        <f>SUMIF('Lương năng suất'!$N$4:$N$244,'Báo cáo lợi nhuận từng xe (2)'!E193,'Lương năng suất'!$AO$4:$AO$244)</f>
        <v>7000000</v>
      </c>
      <c r="M193" s="143"/>
      <c r="N193" s="143"/>
      <c r="O193" s="142">
        <f t="shared" si="4"/>
        <v>11065091.000000026</v>
      </c>
      <c r="P193" s="158">
        <f>VLOOKUP(E193,'Dự thu chiết khấu'!$L$5:$T$247,9,0)</f>
        <v>0</v>
      </c>
      <c r="Q193" s="159"/>
    </row>
    <row r="194" spans="1:17" x14ac:dyDescent="0.25">
      <c r="A194" s="140">
        <v>189</v>
      </c>
      <c r="B194" s="145" t="s">
        <v>598</v>
      </c>
      <c r="C194" s="145" t="s">
        <v>599</v>
      </c>
      <c r="D194" s="145" t="s">
        <v>528</v>
      </c>
      <c r="E194" s="145" t="s">
        <v>600</v>
      </c>
      <c r="F194" s="151" t="s">
        <v>29</v>
      </c>
      <c r="G194" s="146">
        <v>1</v>
      </c>
      <c r="H194" s="146">
        <v>266490000</v>
      </c>
      <c r="I194" s="147"/>
      <c r="J194" s="146">
        <v>-274909091</v>
      </c>
      <c r="K194" s="142">
        <f>VLOOKUP(E194,'Dự thu chiết khấu'!$L$5:$AK$247,26,0)/1.1</f>
        <v>20155418.18181818</v>
      </c>
      <c r="L194" s="142">
        <f>SUMIF('Lương năng suất'!$N$4:$N$244,'Báo cáo lợi nhuận từng xe (2)'!E194,'Lương năng suất'!$AO$4:$AO$244)</f>
        <v>5950000</v>
      </c>
      <c r="M194" s="147"/>
      <c r="N194" s="147"/>
      <c r="O194" s="142">
        <f t="shared" si="4"/>
        <v>5786327.1818181798</v>
      </c>
      <c r="P194" s="158">
        <f>VLOOKUP(E194,'Dự thu chiết khấu'!$L$5:$T$247,9,0)</f>
        <v>0</v>
      </c>
      <c r="Q194" s="159"/>
    </row>
    <row r="195" spans="1:17" x14ac:dyDescent="0.25">
      <c r="A195" s="144">
        <v>190</v>
      </c>
      <c r="B195" s="141" t="s">
        <v>601</v>
      </c>
      <c r="C195" s="141" t="s">
        <v>602</v>
      </c>
      <c r="D195" s="141" t="s">
        <v>518</v>
      </c>
      <c r="E195" s="141" t="s">
        <v>603</v>
      </c>
      <c r="F195" s="154" t="s">
        <v>54</v>
      </c>
      <c r="G195" s="142">
        <v>1</v>
      </c>
      <c r="H195" s="142">
        <v>249836364</v>
      </c>
      <c r="I195" s="143"/>
      <c r="J195" s="142">
        <v>-263563636</v>
      </c>
      <c r="K195" s="142">
        <f>VLOOKUP(E195,'Dự thu chiết khấu'!$L$5:$AK$247,26,0)/1.1</f>
        <v>25767818.18181818</v>
      </c>
      <c r="L195" s="142">
        <f>SUMIF('Lương năng suất'!$N$4:$N$244,'Báo cáo lợi nhuận từng xe (2)'!E195,'Lương năng suất'!$AO$4:$AO$244)</f>
        <v>5600000</v>
      </c>
      <c r="M195" s="143"/>
      <c r="N195" s="142">
        <v>1730000</v>
      </c>
      <c r="O195" s="142">
        <f t="shared" si="4"/>
        <v>4710546.1818181798</v>
      </c>
      <c r="P195" s="158">
        <f>VLOOKUP(E195,'Dự thu chiết khấu'!$L$5:$T$247,9,0)</f>
        <v>9060000</v>
      </c>
      <c r="Q195" s="159"/>
    </row>
    <row r="196" spans="1:17" x14ac:dyDescent="0.25">
      <c r="A196" s="140">
        <v>191</v>
      </c>
      <c r="B196" s="145" t="s">
        <v>604</v>
      </c>
      <c r="C196" s="145" t="s">
        <v>605</v>
      </c>
      <c r="D196" s="145" t="s">
        <v>514</v>
      </c>
      <c r="E196" s="145" t="s">
        <v>606</v>
      </c>
      <c r="F196" s="151" t="s">
        <v>29</v>
      </c>
      <c r="G196" s="146">
        <v>1</v>
      </c>
      <c r="H196" s="146">
        <v>248545455</v>
      </c>
      <c r="I196" s="147"/>
      <c r="J196" s="146">
        <v>-273363636</v>
      </c>
      <c r="K196" s="142">
        <f>VLOOKUP(E196,'Dự thu chiết khấu'!$L$5:$AK$247,26,0)/1.1</f>
        <v>39305454.545454539</v>
      </c>
      <c r="L196" s="142">
        <f>SUMIF('Lương năng suất'!$N$4:$N$244,'Báo cáo lợi nhuận từng xe (2)'!E196,'Lương năng suất'!$AO$4:$AO$244)</f>
        <v>5600000</v>
      </c>
      <c r="M196" s="147"/>
      <c r="N196" s="147"/>
      <c r="O196" s="142">
        <f t="shared" ref="O196:O245" si="5">H196+I196+J196+K196-L196-M196-N196</f>
        <v>8887273.5454545394</v>
      </c>
      <c r="P196" s="158">
        <f>VLOOKUP(E196,'Dự thu chiết khấu'!$L$5:$T$247,9,0)</f>
        <v>0</v>
      </c>
      <c r="Q196" s="159"/>
    </row>
    <row r="197" spans="1:17" x14ac:dyDescent="0.25">
      <c r="A197" s="144">
        <v>192</v>
      </c>
      <c r="B197" s="141" t="s">
        <v>607</v>
      </c>
      <c r="C197" s="141" t="s">
        <v>608</v>
      </c>
      <c r="D197" s="141" t="s">
        <v>518</v>
      </c>
      <c r="E197" s="141" t="s">
        <v>609</v>
      </c>
      <c r="F197" s="151" t="s">
        <v>29</v>
      </c>
      <c r="G197" s="142">
        <v>1</v>
      </c>
      <c r="H197" s="142">
        <v>245859909</v>
      </c>
      <c r="I197" s="143"/>
      <c r="J197" s="142">
        <v>-263563636</v>
      </c>
      <c r="K197" s="142">
        <f>VLOOKUP(E197,'Dự thu chiết khấu'!$L$5:$AK$247,26,0)/1.1</f>
        <v>22933742.727272727</v>
      </c>
      <c r="L197" s="142">
        <f>SUMIF('Lương năng suất'!$N$4:$N$244,'Báo cáo lợi nhuận từng xe (2)'!E197,'Lương năng suất'!$AO$4:$AO$244)</f>
        <v>3849999.9999999995</v>
      </c>
      <c r="M197" s="143"/>
      <c r="N197" s="143"/>
      <c r="O197" s="142">
        <f t="shared" si="5"/>
        <v>1380015.7272727271</v>
      </c>
      <c r="P197" s="158">
        <f>VLOOKUP(E197,'Dự thu chiết khấu'!$L$5:$T$247,9,0)</f>
        <v>9060000</v>
      </c>
      <c r="Q197" s="159"/>
    </row>
    <row r="198" spans="1:17" x14ac:dyDescent="0.25">
      <c r="A198" s="140">
        <v>193</v>
      </c>
      <c r="B198" s="145" t="s">
        <v>610</v>
      </c>
      <c r="C198" s="145" t="s">
        <v>611</v>
      </c>
      <c r="D198" s="145" t="s">
        <v>528</v>
      </c>
      <c r="E198" s="145" t="s">
        <v>612</v>
      </c>
      <c r="F198" s="153" t="s">
        <v>50</v>
      </c>
      <c r="G198" s="146">
        <v>1</v>
      </c>
      <c r="H198" s="146">
        <v>269181818</v>
      </c>
      <c r="I198" s="147"/>
      <c r="J198" s="146">
        <v>-274909091</v>
      </c>
      <c r="K198" s="142">
        <f>VLOOKUP(E198,'Dự thu chiết khấu'!$L$5:$AK$247,26,0)/1.1</f>
        <v>24569999.999999996</v>
      </c>
      <c r="L198" s="142">
        <f>SUMIF('Lương năng suất'!$N$4:$N$244,'Báo cáo lợi nhuận từng xe (2)'!E198,'Lương năng suất'!$AO$4:$AO$244)</f>
        <v>7000000</v>
      </c>
      <c r="M198" s="147"/>
      <c r="N198" s="146">
        <v>2084400</v>
      </c>
      <c r="O198" s="142">
        <f t="shared" si="5"/>
        <v>9758326.9999999963</v>
      </c>
      <c r="P198" s="158">
        <f>VLOOKUP(E198,'Dự thu chiết khấu'!$L$5:$T$247,9,0)</f>
        <v>0</v>
      </c>
      <c r="Q198" s="159"/>
    </row>
    <row r="199" spans="1:17" x14ac:dyDescent="0.25">
      <c r="A199" s="144">
        <v>194</v>
      </c>
      <c r="B199" s="141" t="s">
        <v>613</v>
      </c>
      <c r="C199" s="141" t="s">
        <v>614</v>
      </c>
      <c r="D199" s="141" t="s">
        <v>528</v>
      </c>
      <c r="E199" s="141" t="s">
        <v>615</v>
      </c>
      <c r="F199" s="154" t="s">
        <v>54</v>
      </c>
      <c r="G199" s="142">
        <v>1</v>
      </c>
      <c r="H199" s="142">
        <v>263727273</v>
      </c>
      <c r="I199" s="143"/>
      <c r="J199" s="142">
        <v>-274909091</v>
      </c>
      <c r="K199" s="142">
        <f>VLOOKUP(E199,'Dự thu chiết khấu'!$L$5:$AK$247,26,0)/1.1</f>
        <v>16494545.454545453</v>
      </c>
      <c r="L199" s="142">
        <f>SUMIF('Lương năng suất'!$N$4:$N$244,'Báo cáo lợi nhuận từng xe (2)'!E199,'Lương năng suất'!$AO$4:$AO$244)</f>
        <v>1750000</v>
      </c>
      <c r="M199" s="143"/>
      <c r="N199" s="142">
        <v>1868400</v>
      </c>
      <c r="O199" s="142">
        <f t="shared" si="5"/>
        <v>1694327.4545454532</v>
      </c>
      <c r="P199" s="158">
        <f>VLOOKUP(E199,'Dự thu chiết khấu'!$L$5:$T$247,9,0)</f>
        <v>0</v>
      </c>
      <c r="Q199" s="159"/>
    </row>
    <row r="200" spans="1:17" x14ac:dyDescent="0.25">
      <c r="A200" s="140">
        <v>195</v>
      </c>
      <c r="B200" s="145" t="s">
        <v>616</v>
      </c>
      <c r="C200" s="145" t="s">
        <v>617</v>
      </c>
      <c r="D200" s="145" t="s">
        <v>528</v>
      </c>
      <c r="E200" s="145" t="s">
        <v>618</v>
      </c>
      <c r="F200" s="153" t="s">
        <v>50</v>
      </c>
      <c r="G200" s="146">
        <v>1</v>
      </c>
      <c r="H200" s="146">
        <v>269181818</v>
      </c>
      <c r="I200" s="147"/>
      <c r="J200" s="146">
        <v>-274909091</v>
      </c>
      <c r="K200" s="142">
        <f>VLOOKUP(E200,'Dự thu chiết khấu'!$L$5:$AK$247,26,0)/1.1</f>
        <v>16494545.454545453</v>
      </c>
      <c r="L200" s="142">
        <f>SUMIF('Lương năng suất'!$N$4:$N$244,'Báo cáo lợi nhuận từng xe (2)'!E200,'Lương năng suất'!$AO$4:$AO$244)</f>
        <v>5950000</v>
      </c>
      <c r="M200" s="147"/>
      <c r="N200" s="147"/>
      <c r="O200" s="142">
        <f t="shared" si="5"/>
        <v>4817272.4545454532</v>
      </c>
      <c r="P200" s="158">
        <f>VLOOKUP(E200,'Dự thu chiết khấu'!$L$5:$T$247,9,0)</f>
        <v>0</v>
      </c>
      <c r="Q200" s="159"/>
    </row>
    <row r="201" spans="1:17" x14ac:dyDescent="0.25">
      <c r="A201" s="144">
        <v>196</v>
      </c>
      <c r="B201" s="141" t="s">
        <v>619</v>
      </c>
      <c r="C201" s="141" t="s">
        <v>620</v>
      </c>
      <c r="D201" s="141" t="s">
        <v>528</v>
      </c>
      <c r="E201" s="141" t="s">
        <v>621</v>
      </c>
      <c r="F201" s="153" t="s">
        <v>50</v>
      </c>
      <c r="G201" s="142">
        <v>1</v>
      </c>
      <c r="H201" s="142">
        <v>269181818</v>
      </c>
      <c r="I201" s="143"/>
      <c r="J201" s="142">
        <v>-274909091</v>
      </c>
      <c r="K201" s="142">
        <f>VLOOKUP(E201,'Dự thu chiết khấu'!$L$5:$AK$247,26,0)/1.1</f>
        <v>25403636.363636363</v>
      </c>
      <c r="L201" s="142">
        <f>SUMIF('Lương năng suất'!$N$4:$N$244,'Báo cáo lợi nhuận từng xe (2)'!E201,'Lương năng suất'!$AO$4:$AO$244)</f>
        <v>5950000</v>
      </c>
      <c r="M201" s="143"/>
      <c r="N201" s="143"/>
      <c r="O201" s="142">
        <f t="shared" si="5"/>
        <v>13726363.363636363</v>
      </c>
      <c r="P201" s="158">
        <f>VLOOKUP(E201,'Dự thu chiết khấu'!$L$5:$T$247,9,0)</f>
        <v>0</v>
      </c>
      <c r="Q201" s="159"/>
    </row>
    <row r="202" spans="1:17" x14ac:dyDescent="0.25">
      <c r="A202" s="140">
        <v>197</v>
      </c>
      <c r="B202" s="145" t="s">
        <v>622</v>
      </c>
      <c r="C202" s="145" t="s">
        <v>623</v>
      </c>
      <c r="D202" s="145" t="s">
        <v>514</v>
      </c>
      <c r="E202" s="145" t="s">
        <v>624</v>
      </c>
      <c r="F202" s="152" t="s">
        <v>43</v>
      </c>
      <c r="G202" s="146">
        <v>1</v>
      </c>
      <c r="H202" s="146">
        <v>240090909</v>
      </c>
      <c r="I202" s="147"/>
      <c r="J202" s="146">
        <v>-273363636</v>
      </c>
      <c r="K202" s="142">
        <f>VLOOKUP(E202,'Dự thu chiết khấu'!$L$5:$AK$247,26,0)/1.1</f>
        <v>45020909.090909086</v>
      </c>
      <c r="L202" s="142">
        <f>SUMIF('Lương năng suất'!$N$4:$N$244,'Báo cáo lợi nhuận từng xe (2)'!E202,'Lương năng suất'!$AO$4:$AO$244)</f>
        <v>2100000</v>
      </c>
      <c r="M202" s="147"/>
      <c r="N202" s="147"/>
      <c r="O202" s="142">
        <f t="shared" si="5"/>
        <v>9648182.0909090862</v>
      </c>
      <c r="P202" s="158">
        <f>VLOOKUP(E202,'Dự thu chiết khấu'!$L$5:$T$247,9,0)</f>
        <v>9300000</v>
      </c>
      <c r="Q202" s="159"/>
    </row>
    <row r="203" spans="1:17" x14ac:dyDescent="0.25">
      <c r="A203" s="144">
        <v>198</v>
      </c>
      <c r="B203" s="141" t="s">
        <v>625</v>
      </c>
      <c r="C203" s="141" t="s">
        <v>626</v>
      </c>
      <c r="D203" s="141" t="s">
        <v>528</v>
      </c>
      <c r="E203" s="141" t="s">
        <v>627</v>
      </c>
      <c r="F203" s="150" t="s">
        <v>20</v>
      </c>
      <c r="G203" s="142">
        <v>1</v>
      </c>
      <c r="H203" s="142">
        <v>270563636</v>
      </c>
      <c r="I203" s="143"/>
      <c r="J203" s="142">
        <v>-281890909</v>
      </c>
      <c r="K203" s="142">
        <f>VLOOKUP(E203,'Dự thu chiết khấu'!$L$5:$AK$247,26,0)/1.1</f>
        <v>16913454.545454543</v>
      </c>
      <c r="L203" s="142">
        <f>SUMIF('Lương năng suất'!$N$4:$N$244,'Báo cáo lợi nhuận từng xe (2)'!E203,'Lương năng suất'!$AO$4:$AO$244)</f>
        <v>1750000</v>
      </c>
      <c r="M203" s="143"/>
      <c r="N203" s="143"/>
      <c r="O203" s="142">
        <f t="shared" si="5"/>
        <v>3836181.5454545431</v>
      </c>
      <c r="P203" s="158">
        <f>VLOOKUP(E203,'Dự thu chiết khấu'!$L$5:$T$247,9,0)</f>
        <v>0</v>
      </c>
      <c r="Q203" s="159"/>
    </row>
    <row r="204" spans="1:17" x14ac:dyDescent="0.25">
      <c r="A204" s="140">
        <v>199</v>
      </c>
      <c r="B204" s="145" t="s">
        <v>628</v>
      </c>
      <c r="C204" s="145" t="s">
        <v>629</v>
      </c>
      <c r="D204" s="145" t="s">
        <v>528</v>
      </c>
      <c r="E204" s="145" t="s">
        <v>630</v>
      </c>
      <c r="F204" s="152" t="s">
        <v>43</v>
      </c>
      <c r="G204" s="146">
        <v>1</v>
      </c>
      <c r="H204" s="146">
        <v>246272727</v>
      </c>
      <c r="I204" s="147"/>
      <c r="J204" s="146">
        <v>-274909091</v>
      </c>
      <c r="K204" s="142">
        <f>VLOOKUP(E204,'Dự thu chiết khấu'!$L$5:$AK$247,26,0)/1.1</f>
        <v>36253636.36363636</v>
      </c>
      <c r="L204" s="142">
        <f>SUMIF('Lương năng suất'!$N$4:$N$244,'Báo cáo lợi nhuận từng xe (2)'!E204,'Lương năng suất'!$AO$4:$AO$244)</f>
        <v>7000000</v>
      </c>
      <c r="M204" s="147"/>
      <c r="N204" s="146">
        <v>1286000</v>
      </c>
      <c r="O204" s="142">
        <f t="shared" si="5"/>
        <v>-668727.63636364043</v>
      </c>
      <c r="P204" s="158">
        <f>VLOOKUP(E204,'Dự thu chiết khấu'!$L$5:$T$247,9,0)</f>
        <v>9450000</v>
      </c>
      <c r="Q204" s="159"/>
    </row>
    <row r="205" spans="1:17" x14ac:dyDescent="0.25">
      <c r="A205" s="144">
        <v>200</v>
      </c>
      <c r="B205" s="141" t="s">
        <v>631</v>
      </c>
      <c r="C205" s="141" t="s">
        <v>632</v>
      </c>
      <c r="D205" s="141" t="s">
        <v>528</v>
      </c>
      <c r="E205" s="141" t="s">
        <v>633</v>
      </c>
      <c r="F205" s="152" t="s">
        <v>43</v>
      </c>
      <c r="G205" s="142">
        <v>1</v>
      </c>
      <c r="H205" s="142">
        <v>269181818</v>
      </c>
      <c r="I205" s="143"/>
      <c r="J205" s="142">
        <v>-274909091</v>
      </c>
      <c r="K205" s="142">
        <f>VLOOKUP(E205,'Dự thu chiết khấu'!$L$5:$AK$247,26,0)/1.1</f>
        <v>24569999.999999996</v>
      </c>
      <c r="L205" s="142">
        <f>SUMIF('Lương năng suất'!$N$4:$N$244,'Báo cáo lợi nhuận từng xe (2)'!E205,'Lương năng suất'!$AO$4:$AO$244)</f>
        <v>2262400</v>
      </c>
      <c r="M205" s="142">
        <v>5258300</v>
      </c>
      <c r="N205" s="142">
        <v>2120000</v>
      </c>
      <c r="O205" s="142">
        <f t="shared" si="5"/>
        <v>9202026.9999999963</v>
      </c>
      <c r="P205" s="158">
        <f>VLOOKUP(E205,'Dự thu chiết khấu'!$L$5:$T$247,9,0)</f>
        <v>0</v>
      </c>
      <c r="Q205" s="159"/>
    </row>
    <row r="206" spans="1:17" x14ac:dyDescent="0.25">
      <c r="A206" s="140">
        <v>201</v>
      </c>
      <c r="B206" s="145" t="s">
        <v>634</v>
      </c>
      <c r="C206" s="145" t="s">
        <v>635</v>
      </c>
      <c r="D206" s="145" t="s">
        <v>514</v>
      </c>
      <c r="E206" s="145" t="s">
        <v>636</v>
      </c>
      <c r="F206" s="151" t="s">
        <v>29</v>
      </c>
      <c r="G206" s="146">
        <v>1</v>
      </c>
      <c r="H206" s="146">
        <v>240090909</v>
      </c>
      <c r="I206" s="147"/>
      <c r="J206" s="146">
        <v>-270545455</v>
      </c>
      <c r="K206" s="142">
        <f>VLOOKUP(E206,'Dự thu chiết khấu'!$L$5:$AK$247,26,0)/1.1</f>
        <v>26329999.999999996</v>
      </c>
      <c r="L206" s="142">
        <f>SUMIF('Lương năng suất'!$N$4:$N$244,'Báo cáo lợi nhuận từng xe (2)'!E206,'Lương năng suất'!$AO$4:$AO$244)</f>
        <v>1400000</v>
      </c>
      <c r="M206" s="147"/>
      <c r="N206" s="147"/>
      <c r="O206" s="142">
        <f t="shared" si="5"/>
        <v>-5524546.0000000037</v>
      </c>
      <c r="P206" s="158">
        <f>VLOOKUP(E206,'Dự thu chiết khấu'!$L$5:$T$247,9,0)</f>
        <v>9300000</v>
      </c>
      <c r="Q206" s="159"/>
    </row>
    <row r="207" spans="1:17" x14ac:dyDescent="0.25">
      <c r="A207" s="144">
        <v>202</v>
      </c>
      <c r="B207" s="141" t="s">
        <v>637</v>
      </c>
      <c r="C207" s="141" t="s">
        <v>638</v>
      </c>
      <c r="D207" s="141" t="s">
        <v>518</v>
      </c>
      <c r="E207" s="141" t="s">
        <v>639</v>
      </c>
      <c r="F207" s="154" t="s">
        <v>54</v>
      </c>
      <c r="G207" s="142">
        <v>1</v>
      </c>
      <c r="H207" s="142">
        <v>258072727</v>
      </c>
      <c r="I207" s="143"/>
      <c r="J207" s="142">
        <v>-263563636</v>
      </c>
      <c r="K207" s="142">
        <f>VLOOKUP(E207,'Dự thu chiết khấu'!$L$5:$AK$247,26,0)/1.1</f>
        <v>20359272.727272727</v>
      </c>
      <c r="L207" s="142">
        <f>SUMIF('Lương năng suất'!$N$4:$N$244,'Báo cáo lợi nhuận từng xe (2)'!E207,'Lương năng suất'!$AO$4:$AO$244)</f>
        <v>5600000</v>
      </c>
      <c r="M207" s="143"/>
      <c r="N207" s="142">
        <v>1730000</v>
      </c>
      <c r="O207" s="142">
        <f t="shared" si="5"/>
        <v>7538363.7272727266</v>
      </c>
      <c r="P207" s="158">
        <f>VLOOKUP(E207,'Dự thu chiết khấu'!$L$5:$T$247,9,0)</f>
        <v>0</v>
      </c>
      <c r="Q207" s="159"/>
    </row>
    <row r="208" spans="1:17" x14ac:dyDescent="0.25">
      <c r="A208" s="140">
        <v>203</v>
      </c>
      <c r="B208" s="145" t="s">
        <v>640</v>
      </c>
      <c r="C208" s="145" t="s">
        <v>641</v>
      </c>
      <c r="D208" s="145" t="s">
        <v>528</v>
      </c>
      <c r="E208" s="145" t="s">
        <v>642</v>
      </c>
      <c r="F208" s="151" t="s">
        <v>29</v>
      </c>
      <c r="G208" s="146">
        <v>1</v>
      </c>
      <c r="H208" s="146">
        <v>266017727</v>
      </c>
      <c r="I208" s="147"/>
      <c r="J208" s="146">
        <v>-274909091</v>
      </c>
      <c r="K208" s="142">
        <f>VLOOKUP(E208,'Dự thu chiết khấu'!$L$5:$AK$247,26,0)/1.1</f>
        <v>22848618.18181818</v>
      </c>
      <c r="L208" s="142">
        <f>SUMIF('Lương năng suất'!$N$4:$N$244,'Báo cáo lợi nhuận từng xe (2)'!E208,'Lương năng suất'!$AO$4:$AO$244)</f>
        <v>4550000</v>
      </c>
      <c r="M208" s="147"/>
      <c r="N208" s="147"/>
      <c r="O208" s="142">
        <f t="shared" si="5"/>
        <v>9407254.1818181798</v>
      </c>
      <c r="P208" s="158">
        <f>VLOOKUP(E208,'Dự thu chiết khấu'!$L$5:$T$247,9,0)</f>
        <v>0</v>
      </c>
      <c r="Q208" s="159"/>
    </row>
    <row r="209" spans="1:17" x14ac:dyDescent="0.25">
      <c r="A209" s="144">
        <v>204</v>
      </c>
      <c r="B209" s="141" t="s">
        <v>643</v>
      </c>
      <c r="C209" s="141" t="s">
        <v>644</v>
      </c>
      <c r="D209" s="141" t="s">
        <v>528</v>
      </c>
      <c r="E209" s="141" t="s">
        <v>645</v>
      </c>
      <c r="F209" s="153" t="s">
        <v>50</v>
      </c>
      <c r="G209" s="142">
        <v>1</v>
      </c>
      <c r="H209" s="142">
        <v>261336364</v>
      </c>
      <c r="I209" s="143"/>
      <c r="J209" s="142">
        <v>-281890909</v>
      </c>
      <c r="K209" s="142">
        <f>VLOOKUP(E209,'Dự thu chiết khấu'!$L$5:$AK$247,26,0)/1.1</f>
        <v>31007999.999999996</v>
      </c>
      <c r="L209" s="142">
        <f>SUMIF('Lương năng suất'!$N$4:$N$244,'Báo cáo lợi nhuận từng xe (2)'!E209,'Lương năng suất'!$AO$4:$AO$244)</f>
        <v>5950000</v>
      </c>
      <c r="M209" s="143"/>
      <c r="N209" s="143"/>
      <c r="O209" s="142">
        <f t="shared" si="5"/>
        <v>4503454.9999999963</v>
      </c>
      <c r="P209" s="158">
        <f>VLOOKUP(E209,'Dự thu chiết khấu'!$L$5:$T$247,9,0)</f>
        <v>0</v>
      </c>
      <c r="Q209" s="159"/>
    </row>
    <row r="210" spans="1:17" x14ac:dyDescent="0.25">
      <c r="A210" s="140">
        <v>205</v>
      </c>
      <c r="B210" s="145" t="s">
        <v>646</v>
      </c>
      <c r="C210" s="145" t="s">
        <v>647</v>
      </c>
      <c r="D210" s="145" t="s">
        <v>528</v>
      </c>
      <c r="E210" s="145" t="s">
        <v>648</v>
      </c>
      <c r="F210" s="150" t="s">
        <v>20</v>
      </c>
      <c r="G210" s="146">
        <v>1</v>
      </c>
      <c r="H210" s="146">
        <v>263727273</v>
      </c>
      <c r="I210" s="147"/>
      <c r="J210" s="146">
        <v>-274909091</v>
      </c>
      <c r="K210" s="142">
        <f>VLOOKUP(E210,'Dự thu chiết khấu'!$L$5:$AK$247,26,0)/1.1</f>
        <v>16494545.454545453</v>
      </c>
      <c r="L210" s="142">
        <f>SUMIF('Lương năng suất'!$N$4:$N$244,'Báo cáo lợi nhuận từng xe (2)'!E210,'Lương năng suất'!$AO$4:$AO$244)</f>
        <v>1750000</v>
      </c>
      <c r="M210" s="147"/>
      <c r="N210" s="147"/>
      <c r="O210" s="142">
        <f t="shared" si="5"/>
        <v>3562727.4545454532</v>
      </c>
      <c r="P210" s="158">
        <f>VLOOKUP(E210,'Dự thu chiết khấu'!$L$5:$T$247,9,0)</f>
        <v>0</v>
      </c>
      <c r="Q210" s="159"/>
    </row>
    <row r="211" spans="1:17" x14ac:dyDescent="0.25">
      <c r="A211" s="144">
        <v>206</v>
      </c>
      <c r="B211" s="141" t="s">
        <v>649</v>
      </c>
      <c r="C211" s="141" t="s">
        <v>650</v>
      </c>
      <c r="D211" s="141" t="s">
        <v>518</v>
      </c>
      <c r="E211" s="141" t="s">
        <v>651</v>
      </c>
      <c r="F211" s="152" t="s">
        <v>43</v>
      </c>
      <c r="G211" s="142">
        <v>1</v>
      </c>
      <c r="H211" s="142">
        <v>258072727</v>
      </c>
      <c r="I211" s="143"/>
      <c r="J211" s="142">
        <v>-263563636</v>
      </c>
      <c r="K211" s="142">
        <f>VLOOKUP(E211,'Dự thu chiết khấu'!$L$5:$AK$247,26,0)/1.1</f>
        <v>28101454.545454569</v>
      </c>
      <c r="L211" s="142">
        <f>SUMIF('Lương năng suất'!$N$4:$N$244,'Báo cáo lợi nhuận từng xe (2)'!E211,'Lương năng suất'!$AO$4:$AO$244)</f>
        <v>7000000</v>
      </c>
      <c r="M211" s="143"/>
      <c r="N211" s="143"/>
      <c r="O211" s="142">
        <f t="shared" si="5"/>
        <v>15610545.545454569</v>
      </c>
      <c r="P211" s="158">
        <f>VLOOKUP(E211,'Dự thu chiết khấu'!$L$5:$T$247,9,0)</f>
        <v>0</v>
      </c>
      <c r="Q211" s="159"/>
    </row>
    <row r="212" spans="1:17" x14ac:dyDescent="0.25">
      <c r="A212" s="140">
        <v>207</v>
      </c>
      <c r="B212" s="145" t="s">
        <v>652</v>
      </c>
      <c r="C212" s="145" t="s">
        <v>653</v>
      </c>
      <c r="D212" s="145" t="s">
        <v>528</v>
      </c>
      <c r="E212" s="145" t="s">
        <v>654</v>
      </c>
      <c r="F212" s="151" t="s">
        <v>29</v>
      </c>
      <c r="G212" s="146">
        <v>1</v>
      </c>
      <c r="H212" s="146">
        <v>260590909</v>
      </c>
      <c r="I212" s="147"/>
      <c r="J212" s="146">
        <v>-274909091</v>
      </c>
      <c r="K212" s="142">
        <f>VLOOKUP(E212,'Dự thu chiết khấu'!$L$5:$AK$247,26,0)/1.1</f>
        <v>26681363.636363633</v>
      </c>
      <c r="L212" s="142">
        <f>SUMIF('Lương năng suất'!$N$4:$N$244,'Báo cáo lợi nhuận từng xe (2)'!E212,'Lương năng suất'!$AO$4:$AO$244)</f>
        <v>5950000</v>
      </c>
      <c r="M212" s="147"/>
      <c r="N212" s="147"/>
      <c r="O212" s="142">
        <f t="shared" si="5"/>
        <v>6413181.636363633</v>
      </c>
      <c r="P212" s="158">
        <f>VLOOKUP(E212,'Dự thu chiết khấu'!$L$5:$T$247,9,0)</f>
        <v>9450000</v>
      </c>
      <c r="Q212" s="159"/>
    </row>
    <row r="213" spans="1:17" x14ac:dyDescent="0.25">
      <c r="A213" s="144">
        <v>208</v>
      </c>
      <c r="B213" s="141" t="s">
        <v>655</v>
      </c>
      <c r="C213" s="141" t="s">
        <v>656</v>
      </c>
      <c r="D213" s="141" t="s">
        <v>518</v>
      </c>
      <c r="E213" s="141" t="s">
        <v>657</v>
      </c>
      <c r="F213" s="154" t="s">
        <v>54</v>
      </c>
      <c r="G213" s="142">
        <v>1</v>
      </c>
      <c r="H213" s="142">
        <v>252618182</v>
      </c>
      <c r="I213" s="143"/>
      <c r="J213" s="142">
        <v>-263563636</v>
      </c>
      <c r="K213" s="142">
        <f>VLOOKUP(E213,'Dự thu chiết khấu'!$L$5:$AK$247,26,0)/1.1</f>
        <v>23556000.000000026</v>
      </c>
      <c r="L213" s="142">
        <f>SUMIF('Lương năng suất'!$N$4:$N$244,'Báo cáo lợi nhuận từng xe (2)'!E213,'Lương năng suất'!$AO$4:$AO$244)</f>
        <v>2800000</v>
      </c>
      <c r="M213" s="143"/>
      <c r="N213" s="142">
        <v>1868400</v>
      </c>
      <c r="O213" s="142">
        <f t="shared" si="5"/>
        <v>7942146.0000000261</v>
      </c>
      <c r="P213" s="158">
        <f>VLOOKUP(E213,'Dự thu chiết khấu'!$L$5:$T$247,9,0)</f>
        <v>0</v>
      </c>
      <c r="Q213" s="159"/>
    </row>
    <row r="214" spans="1:17" x14ac:dyDescent="0.25">
      <c r="A214" s="140">
        <v>209</v>
      </c>
      <c r="B214" s="145" t="s">
        <v>658</v>
      </c>
      <c r="C214" s="145" t="s">
        <v>659</v>
      </c>
      <c r="D214" s="145" t="s">
        <v>528</v>
      </c>
      <c r="E214" s="145" t="s">
        <v>660</v>
      </c>
      <c r="F214" s="150" t="s">
        <v>20</v>
      </c>
      <c r="G214" s="146">
        <v>1</v>
      </c>
      <c r="H214" s="146">
        <v>270563636</v>
      </c>
      <c r="I214" s="147"/>
      <c r="J214" s="146">
        <v>-281890909</v>
      </c>
      <c r="K214" s="142">
        <f>VLOOKUP(E214,'Dự thu chiết khấu'!$L$5:$AK$247,26,0)/1.1</f>
        <v>16913454.545454543</v>
      </c>
      <c r="L214" s="142">
        <f>SUMIF('Lương năng suất'!$N$4:$N$244,'Báo cáo lợi nhuận từng xe (2)'!E214,'Lương năng suất'!$AO$4:$AO$244)</f>
        <v>1750000</v>
      </c>
      <c r="M214" s="147"/>
      <c r="N214" s="147"/>
      <c r="O214" s="142">
        <f t="shared" si="5"/>
        <v>3836181.5454545431</v>
      </c>
      <c r="P214" s="158">
        <f>VLOOKUP(E214,'Dự thu chiết khấu'!$L$5:$T$247,9,0)</f>
        <v>0</v>
      </c>
      <c r="Q214" s="159"/>
    </row>
    <row r="215" spans="1:17" x14ac:dyDescent="0.25">
      <c r="A215" s="144">
        <v>210</v>
      </c>
      <c r="B215" s="141" t="s">
        <v>661</v>
      </c>
      <c r="C215" s="141" t="s">
        <v>662</v>
      </c>
      <c r="D215" s="141" t="s">
        <v>528</v>
      </c>
      <c r="E215" s="141" t="s">
        <v>663</v>
      </c>
      <c r="F215" s="153" t="s">
        <v>50</v>
      </c>
      <c r="G215" s="142">
        <v>1</v>
      </c>
      <c r="H215" s="142">
        <v>261336364</v>
      </c>
      <c r="I215" s="143"/>
      <c r="J215" s="142">
        <v>-281890909</v>
      </c>
      <c r="K215" s="142">
        <f>VLOOKUP(E215,'Dự thu chiết khấu'!$L$5:$AK$247,26,0)/1.1</f>
        <v>31507181.818181843</v>
      </c>
      <c r="L215" s="142">
        <f>SUMIF('Lương năng suất'!$N$4:$N$244,'Báo cáo lợi nhuận từng xe (2)'!E215,'Lương năng suất'!$AO$4:$AO$244)</f>
        <v>7000000</v>
      </c>
      <c r="M215" s="143"/>
      <c r="N215" s="142">
        <v>2084400</v>
      </c>
      <c r="O215" s="142">
        <f t="shared" si="5"/>
        <v>1868236.8181818426</v>
      </c>
      <c r="P215" s="158">
        <f>VLOOKUP(E215,'Dự thu chiết khấu'!$L$5:$T$247,9,0)</f>
        <v>0</v>
      </c>
      <c r="Q215" s="159"/>
    </row>
    <row r="216" spans="1:17" x14ac:dyDescent="0.25">
      <c r="A216" s="140">
        <v>211</v>
      </c>
      <c r="B216" s="145" t="s">
        <v>664</v>
      </c>
      <c r="C216" s="145" t="s">
        <v>665</v>
      </c>
      <c r="D216" s="145" t="s">
        <v>528</v>
      </c>
      <c r="E216" s="145" t="s">
        <v>666</v>
      </c>
      <c r="F216" s="152" t="s">
        <v>43</v>
      </c>
      <c r="G216" s="146">
        <v>1</v>
      </c>
      <c r="H216" s="146">
        <v>280909091</v>
      </c>
      <c r="I216" s="147"/>
      <c r="J216" s="146">
        <v>-274909091</v>
      </c>
      <c r="K216" s="142">
        <f>VLOOKUP(E216,'Dự thu chiết khấu'!$L$5:$AK$247,26,0)/1.1</f>
        <v>0</v>
      </c>
      <c r="L216" s="142">
        <f>SUMIF('Lương năng suất'!$N$4:$N$244,'Báo cáo lợi nhuận từng xe (2)'!E216,'Lương năng suất'!$AO$4:$AO$244)</f>
        <v>1750000</v>
      </c>
      <c r="M216" s="147"/>
      <c r="N216" s="147"/>
      <c r="O216" s="142">
        <f t="shared" si="5"/>
        <v>4250000</v>
      </c>
      <c r="P216" s="158">
        <f>VLOOKUP(E216,'Dự thu chiết khấu'!$L$5:$T$247,9,0)</f>
        <v>0</v>
      </c>
      <c r="Q216" s="159"/>
    </row>
    <row r="217" spans="1:17" x14ac:dyDescent="0.25">
      <c r="A217" s="144">
        <v>212</v>
      </c>
      <c r="B217" s="141" t="s">
        <v>667</v>
      </c>
      <c r="C217" s="141" t="s">
        <v>668</v>
      </c>
      <c r="D217" s="141" t="s">
        <v>528</v>
      </c>
      <c r="E217" s="141" t="s">
        <v>669</v>
      </c>
      <c r="F217" s="150" t="s">
        <v>20</v>
      </c>
      <c r="G217" s="142">
        <v>1</v>
      </c>
      <c r="H217" s="142">
        <v>270563636</v>
      </c>
      <c r="I217" s="143"/>
      <c r="J217" s="142">
        <v>-281890909</v>
      </c>
      <c r="K217" s="142">
        <f>VLOOKUP(E217,'Dự thu chiết khấu'!$L$5:$AK$247,26,0)/1.1</f>
        <v>16913454.545454543</v>
      </c>
      <c r="L217" s="142">
        <f>SUMIF('Lương năng suất'!$N$4:$N$244,'Báo cáo lợi nhuận từng xe (2)'!E217,'Lương năng suất'!$AO$4:$AO$244)</f>
        <v>1750000</v>
      </c>
      <c r="M217" s="143"/>
      <c r="N217" s="143"/>
      <c r="O217" s="142">
        <f t="shared" si="5"/>
        <v>3836181.5454545431</v>
      </c>
      <c r="P217" s="158">
        <f>VLOOKUP(E217,'Dự thu chiết khấu'!$L$5:$T$247,9,0)</f>
        <v>0</v>
      </c>
      <c r="Q217" s="159"/>
    </row>
    <row r="218" spans="1:17" x14ac:dyDescent="0.25">
      <c r="A218" s="140">
        <v>213</v>
      </c>
      <c r="B218" s="145" t="s">
        <v>670</v>
      </c>
      <c r="C218" s="145" t="s">
        <v>671</v>
      </c>
      <c r="D218" s="145" t="s">
        <v>518</v>
      </c>
      <c r="E218" s="145" t="s">
        <v>672</v>
      </c>
      <c r="F218" s="152" t="s">
        <v>43</v>
      </c>
      <c r="G218" s="146">
        <v>1</v>
      </c>
      <c r="H218" s="146">
        <v>249836364</v>
      </c>
      <c r="I218" s="147"/>
      <c r="J218" s="146">
        <v>-263563636</v>
      </c>
      <c r="K218" s="142">
        <f>VLOOKUP(E218,'Dự thu chiết khấu'!$L$5:$AK$247,26,0)/1.1</f>
        <v>21222363.636363633</v>
      </c>
      <c r="L218" s="142">
        <f>SUMIF('Lương năng suất'!$N$4:$N$244,'Báo cáo lợi nhuận từng xe (2)'!E218,'Lương năng suất'!$AO$4:$AO$244)</f>
        <v>5600000</v>
      </c>
      <c r="M218" s="147"/>
      <c r="N218" s="146">
        <v>2120000</v>
      </c>
      <c r="O218" s="142">
        <f t="shared" si="5"/>
        <v>-224908.36363636702</v>
      </c>
      <c r="P218" s="158">
        <f>VLOOKUP(E218,'Dự thu chiết khấu'!$L$5:$T$247,9,0)</f>
        <v>9060000</v>
      </c>
      <c r="Q218" s="159"/>
    </row>
    <row r="219" spans="1:17" x14ac:dyDescent="0.25">
      <c r="A219" s="144">
        <v>214</v>
      </c>
      <c r="B219" s="141" t="s">
        <v>673</v>
      </c>
      <c r="C219" s="141" t="s">
        <v>674</v>
      </c>
      <c r="D219" s="141" t="s">
        <v>528</v>
      </c>
      <c r="E219" s="141" t="s">
        <v>675</v>
      </c>
      <c r="F219" s="150" t="s">
        <v>20</v>
      </c>
      <c r="G219" s="142">
        <v>1</v>
      </c>
      <c r="H219" s="142">
        <v>257863636</v>
      </c>
      <c r="I219" s="143"/>
      <c r="J219" s="142">
        <v>-274909091</v>
      </c>
      <c r="K219" s="142">
        <f>VLOOKUP(E219,'Dự thu chiết khấu'!$L$5:$AK$247,26,0)/1.1</f>
        <v>26681363.636363633</v>
      </c>
      <c r="L219" s="142">
        <f>SUMIF('Lương năng suất'!$N$4:$N$244,'Báo cáo lợi nhuận từng xe (2)'!E219,'Lương năng suất'!$AO$4:$AO$244)</f>
        <v>3849999.9999999995</v>
      </c>
      <c r="M219" s="143"/>
      <c r="N219" s="143"/>
      <c r="O219" s="142">
        <f t="shared" si="5"/>
        <v>5785908.636363633</v>
      </c>
      <c r="P219" s="158">
        <f>VLOOKUP(E219,'Dự thu chiết khấu'!$L$5:$T$247,9,0)</f>
        <v>9450000</v>
      </c>
      <c r="Q219" s="159"/>
    </row>
    <row r="220" spans="1:17" x14ac:dyDescent="0.25">
      <c r="A220" s="140">
        <v>215</v>
      </c>
      <c r="B220" s="145" t="s">
        <v>676</v>
      </c>
      <c r="C220" s="145" t="s">
        <v>677</v>
      </c>
      <c r="D220" s="145" t="s">
        <v>518</v>
      </c>
      <c r="E220" s="145" t="s">
        <v>678</v>
      </c>
      <c r="F220" s="151" t="s">
        <v>29</v>
      </c>
      <c r="G220" s="146">
        <v>1</v>
      </c>
      <c r="H220" s="146">
        <v>247109091</v>
      </c>
      <c r="I220" s="147"/>
      <c r="J220" s="146">
        <v>-263563636</v>
      </c>
      <c r="K220" s="142">
        <f>VLOOKUP(E220,'Dự thu chiết khấu'!$L$5:$AK$247,26,0)/1.1</f>
        <v>21222363.636363633</v>
      </c>
      <c r="L220" s="142">
        <f>SUMIF('Lương năng suất'!$N$4:$N$244,'Báo cáo lợi nhuận từng xe (2)'!E220,'Lương năng suất'!$AO$4:$AO$244)</f>
        <v>3500000</v>
      </c>
      <c r="M220" s="147"/>
      <c r="N220" s="147"/>
      <c r="O220" s="142">
        <f t="shared" si="5"/>
        <v>1267818.636363633</v>
      </c>
      <c r="P220" s="158">
        <f>VLOOKUP(E220,'Dự thu chiết khấu'!$L$5:$T$247,9,0)</f>
        <v>9060000</v>
      </c>
      <c r="Q220" s="159"/>
    </row>
    <row r="221" spans="1:17" x14ac:dyDescent="0.25">
      <c r="A221" s="144">
        <v>216</v>
      </c>
      <c r="B221" s="141" t="s">
        <v>679</v>
      </c>
      <c r="C221" s="141" t="s">
        <v>680</v>
      </c>
      <c r="D221" s="141" t="s">
        <v>528</v>
      </c>
      <c r="E221" s="141" t="s">
        <v>681</v>
      </c>
      <c r="F221" s="151" t="s">
        <v>29</v>
      </c>
      <c r="G221" s="142">
        <v>1</v>
      </c>
      <c r="H221" s="142">
        <v>267835909</v>
      </c>
      <c r="I221" s="143"/>
      <c r="J221" s="142">
        <v>-274909091</v>
      </c>
      <c r="K221" s="142">
        <f>VLOOKUP(E221,'Dự thu chiết khấu'!$L$5:$AK$247,26,0)/1.1</f>
        <v>18324981.818181816</v>
      </c>
      <c r="L221" s="142">
        <f>SUMIF('Lương năng suất'!$N$4:$N$244,'Báo cáo lợi nhuận từng xe (2)'!E221,'Lương năng suất'!$AO$4:$AO$244)</f>
        <v>5950000</v>
      </c>
      <c r="M221" s="143"/>
      <c r="N221" s="143"/>
      <c r="O221" s="142">
        <f t="shared" si="5"/>
        <v>5301799.8181818165</v>
      </c>
      <c r="P221" s="158">
        <f>VLOOKUP(E221,'Dự thu chiết khấu'!$L$5:$T$247,9,0)</f>
        <v>0</v>
      </c>
      <c r="Q221" s="159"/>
    </row>
    <row r="222" spans="1:17" x14ac:dyDescent="0.25">
      <c r="A222" s="140">
        <v>217</v>
      </c>
      <c r="B222" s="145" t="s">
        <v>682</v>
      </c>
      <c r="C222" s="145" t="s">
        <v>683</v>
      </c>
      <c r="D222" s="145" t="s">
        <v>528</v>
      </c>
      <c r="E222" s="145" t="s">
        <v>684</v>
      </c>
      <c r="F222" s="151" t="s">
        <v>29</v>
      </c>
      <c r="G222" s="146">
        <v>1</v>
      </c>
      <c r="H222" s="146">
        <v>266454545</v>
      </c>
      <c r="I222" s="147"/>
      <c r="J222" s="146">
        <v>-274909091</v>
      </c>
      <c r="K222" s="142">
        <f>VLOOKUP(E222,'Dự thu chiết khấu'!$L$5:$AK$247,26,0)/1.1</f>
        <v>16494545.454545453</v>
      </c>
      <c r="L222" s="142">
        <f>SUMIF('Lương năng suất'!$N$4:$N$244,'Báo cáo lợi nhuận từng xe (2)'!E222,'Lương năng suất'!$AO$4:$AO$244)</f>
        <v>3849999.9999999995</v>
      </c>
      <c r="M222" s="147"/>
      <c r="N222" s="147"/>
      <c r="O222" s="142">
        <f t="shared" si="5"/>
        <v>4189999.4545454537</v>
      </c>
      <c r="P222" s="158">
        <f>VLOOKUP(E222,'Dự thu chiết khấu'!$L$5:$T$247,9,0)</f>
        <v>0</v>
      </c>
      <c r="Q222" s="159"/>
    </row>
    <row r="223" spans="1:17" x14ac:dyDescent="0.25">
      <c r="A223" s="144">
        <v>218</v>
      </c>
      <c r="B223" s="141" t="s">
        <v>685</v>
      </c>
      <c r="C223" s="141" t="s">
        <v>686</v>
      </c>
      <c r="D223" s="141" t="s">
        <v>528</v>
      </c>
      <c r="E223" s="141" t="s">
        <v>687</v>
      </c>
      <c r="F223" s="153" t="s">
        <v>50</v>
      </c>
      <c r="G223" s="142">
        <v>1</v>
      </c>
      <c r="H223" s="142">
        <v>269181818</v>
      </c>
      <c r="I223" s="143"/>
      <c r="J223" s="142">
        <v>-274909091</v>
      </c>
      <c r="K223" s="142">
        <f>VLOOKUP(E223,'Dự thu chiết khấu'!$L$5:$AK$247,26,0)/1.1</f>
        <v>24569999.999999996</v>
      </c>
      <c r="L223" s="142">
        <f>SUMIF('Lương năng suất'!$N$4:$N$244,'Báo cáo lợi nhuận từng xe (2)'!E223,'Lương năng suất'!$AO$4:$AO$244)</f>
        <v>7000000</v>
      </c>
      <c r="M223" s="143"/>
      <c r="N223" s="142">
        <v>2084400</v>
      </c>
      <c r="O223" s="142">
        <f t="shared" si="5"/>
        <v>9758326.9999999963</v>
      </c>
      <c r="P223" s="158">
        <f>VLOOKUP(E223,'Dự thu chiết khấu'!$L$5:$T$247,9,0)</f>
        <v>0</v>
      </c>
      <c r="Q223" s="159"/>
    </row>
    <row r="224" spans="1:17" x14ac:dyDescent="0.25">
      <c r="A224" s="140">
        <v>219</v>
      </c>
      <c r="B224" s="145" t="s">
        <v>688</v>
      </c>
      <c r="C224" s="145" t="s">
        <v>689</v>
      </c>
      <c r="D224" s="145" t="s">
        <v>514</v>
      </c>
      <c r="E224" s="145" t="s">
        <v>690</v>
      </c>
      <c r="F224" s="150" t="s">
        <v>20</v>
      </c>
      <c r="G224" s="146">
        <v>1</v>
      </c>
      <c r="H224" s="146">
        <v>240090909</v>
      </c>
      <c r="I224" s="147"/>
      <c r="J224" s="146">
        <v>-273363636</v>
      </c>
      <c r="K224" s="142">
        <f>VLOOKUP(E224,'Dự thu chiết khấu'!$L$5:$AK$247,26,0)/1.1</f>
        <v>45020909.090909086</v>
      </c>
      <c r="L224" s="142">
        <f>SUMIF('Lương năng suất'!$N$4:$N$244,'Báo cáo lợi nhuận từng xe (2)'!E224,'Lương năng suất'!$AO$4:$AO$244)</f>
        <v>5600000</v>
      </c>
      <c r="M224" s="147"/>
      <c r="N224" s="147"/>
      <c r="O224" s="142">
        <f t="shared" si="5"/>
        <v>6148182.0909090862</v>
      </c>
      <c r="P224" s="158">
        <f>VLOOKUP(E224,'Dự thu chiết khấu'!$L$5:$T$247,9,0)</f>
        <v>9300000</v>
      </c>
      <c r="Q224" s="159"/>
    </row>
    <row r="225" spans="1:17" x14ac:dyDescent="0.25">
      <c r="A225" s="144">
        <v>220</v>
      </c>
      <c r="B225" s="141" t="s">
        <v>691</v>
      </c>
      <c r="C225" s="141" t="s">
        <v>692</v>
      </c>
      <c r="D225" s="141" t="s">
        <v>514</v>
      </c>
      <c r="E225" s="141" t="s">
        <v>693</v>
      </c>
      <c r="F225" s="152" t="s">
        <v>43</v>
      </c>
      <c r="G225" s="142">
        <v>1</v>
      </c>
      <c r="H225" s="142">
        <v>253090909</v>
      </c>
      <c r="I225" s="143"/>
      <c r="J225" s="142">
        <v>-270545455</v>
      </c>
      <c r="K225" s="142">
        <f>VLOOKUP(E225,'Dự thu chiết khấu'!$L$5:$AK$247,26,0)/1.1</f>
        <v>35170909.090909116</v>
      </c>
      <c r="L225" s="142">
        <f>SUMIF('Lương năng suất'!$N$4:$N$244,'Báo cáo lợi nhuận từng xe (2)'!E225,'Lương năng suất'!$AO$4:$AO$244)</f>
        <v>7000000</v>
      </c>
      <c r="M225" s="143"/>
      <c r="N225" s="143"/>
      <c r="O225" s="142">
        <f t="shared" si="5"/>
        <v>10716363.090909116</v>
      </c>
      <c r="P225" s="158">
        <f>VLOOKUP(E225,'Dự thu chiết khấu'!$L$5:$T$247,9,0)</f>
        <v>0</v>
      </c>
      <c r="Q225" s="159"/>
    </row>
    <row r="226" spans="1:17" x14ac:dyDescent="0.25">
      <c r="A226" s="140">
        <v>221</v>
      </c>
      <c r="B226" s="145" t="s">
        <v>694</v>
      </c>
      <c r="C226" s="145" t="s">
        <v>695</v>
      </c>
      <c r="D226" s="145" t="s">
        <v>514</v>
      </c>
      <c r="E226" s="145" t="s">
        <v>696</v>
      </c>
      <c r="F226" s="153" t="s">
        <v>50</v>
      </c>
      <c r="G226" s="146">
        <v>1</v>
      </c>
      <c r="H226" s="146">
        <v>248545455</v>
      </c>
      <c r="I226" s="147"/>
      <c r="J226" s="146">
        <v>-273363636</v>
      </c>
      <c r="K226" s="142">
        <f>VLOOKUP(E226,'Dự thu chiết khấu'!$L$5:$AK$247,26,0)/1.1</f>
        <v>46761818.181818202</v>
      </c>
      <c r="L226" s="142">
        <f>SUMIF('Lương năng suất'!$N$4:$N$244,'Báo cáo lợi nhuận từng xe (2)'!E226,'Lương năng suất'!$AO$4:$AO$244)</f>
        <v>3500000</v>
      </c>
      <c r="M226" s="147"/>
      <c r="N226" s="147"/>
      <c r="O226" s="142">
        <f t="shared" si="5"/>
        <v>18443637.181818202</v>
      </c>
      <c r="P226" s="158">
        <f>VLOOKUP(E226,'Dự thu chiết khấu'!$L$5:$T$247,9,0)</f>
        <v>0</v>
      </c>
      <c r="Q226" s="159"/>
    </row>
    <row r="227" spans="1:17" x14ac:dyDescent="0.25">
      <c r="A227" s="144">
        <v>222</v>
      </c>
      <c r="B227" s="141" t="s">
        <v>697</v>
      </c>
      <c r="C227" s="141" t="s">
        <v>698</v>
      </c>
      <c r="D227" s="141" t="s">
        <v>514</v>
      </c>
      <c r="E227" s="141" t="s">
        <v>699</v>
      </c>
      <c r="F227" s="151" t="s">
        <v>29</v>
      </c>
      <c r="G227" s="142">
        <v>1</v>
      </c>
      <c r="H227" s="142">
        <v>243090909</v>
      </c>
      <c r="I227" s="143"/>
      <c r="J227" s="142">
        <v>-270545455</v>
      </c>
      <c r="K227" s="142">
        <f>VLOOKUP(E227,'Dự thu chiết khấu'!$L$5:$AK$247,26,0)/1.1</f>
        <v>36487272.727272727</v>
      </c>
      <c r="L227" s="142">
        <f>SUMIF('Lương năng suất'!$N$4:$N$244,'Báo cáo lợi nhuận từng xe (2)'!E227,'Lương năng suất'!$AO$4:$AO$244)</f>
        <v>1400000</v>
      </c>
      <c r="M227" s="143"/>
      <c r="N227" s="143"/>
      <c r="O227" s="142">
        <f t="shared" si="5"/>
        <v>7632726.7272727266</v>
      </c>
      <c r="P227" s="158">
        <f>VLOOKUP(E227,'Dự thu chiết khấu'!$L$5:$T$247,9,0)</f>
        <v>0</v>
      </c>
      <c r="Q227" s="159"/>
    </row>
    <row r="228" spans="1:17" x14ac:dyDescent="0.25">
      <c r="A228" s="140">
        <v>223</v>
      </c>
      <c r="B228" s="145" t="s">
        <v>700</v>
      </c>
      <c r="C228" s="145" t="s">
        <v>701</v>
      </c>
      <c r="D228" s="145" t="s">
        <v>518</v>
      </c>
      <c r="E228" s="145" t="s">
        <v>702</v>
      </c>
      <c r="F228" s="150" t="s">
        <v>20</v>
      </c>
      <c r="G228" s="146">
        <v>1</v>
      </c>
      <c r="H228" s="146">
        <v>256781818</v>
      </c>
      <c r="I228" s="147"/>
      <c r="J228" s="146">
        <v>-263563636</v>
      </c>
      <c r="K228" s="142">
        <f>VLOOKUP(E228,'Dự thu chiết khấu'!$L$5:$AK$247,26,0)/1.1</f>
        <v>15813818.18181818</v>
      </c>
      <c r="L228" s="142">
        <f>SUMIF('Lương năng suất'!$N$4:$N$244,'Báo cáo lợi nhuận từng xe (2)'!E228,'Lương năng suất'!$AO$4:$AO$244)</f>
        <v>4606420</v>
      </c>
      <c r="M228" s="147"/>
      <c r="N228" s="147"/>
      <c r="O228" s="142">
        <f t="shared" si="5"/>
        <v>4425580.1818181798</v>
      </c>
      <c r="P228" s="158">
        <f>VLOOKUP(E228,'Dự thu chiết khấu'!$L$5:$T$247,9,0)</f>
        <v>0</v>
      </c>
      <c r="Q228" s="159"/>
    </row>
    <row r="229" spans="1:17" x14ac:dyDescent="0.25">
      <c r="A229" s="144">
        <v>224</v>
      </c>
      <c r="B229" s="141" t="s">
        <v>703</v>
      </c>
      <c r="C229" s="141" t="s">
        <v>704</v>
      </c>
      <c r="D229" s="141" t="s">
        <v>528</v>
      </c>
      <c r="E229" s="141" t="s">
        <v>705</v>
      </c>
      <c r="F229" s="154" t="s">
        <v>54</v>
      </c>
      <c r="G229" s="142">
        <v>1</v>
      </c>
      <c r="H229" s="142">
        <v>288181818</v>
      </c>
      <c r="I229" s="143"/>
      <c r="J229" s="142">
        <v>-281890909</v>
      </c>
      <c r="K229" s="142">
        <f>VLOOKUP(E229,'Dự thu chiết khấu'!$L$5:$AK$247,26,0)/1.1</f>
        <v>8809090.9090909082</v>
      </c>
      <c r="L229" s="142">
        <f>SUMIF('Lương năng suất'!$N$4:$N$244,'Báo cáo lợi nhuận từng xe (2)'!E229,'Lương năng suất'!$AO$4:$AO$244)</f>
        <v>2800000</v>
      </c>
      <c r="M229" s="143"/>
      <c r="N229" s="143"/>
      <c r="O229" s="142">
        <f t="shared" si="5"/>
        <v>12299999.909090908</v>
      </c>
      <c r="P229" s="158">
        <f>VLOOKUP(E229,'Dự thu chiết khấu'!$L$5:$T$247,9,0)</f>
        <v>0</v>
      </c>
      <c r="Q229" s="159"/>
    </row>
    <row r="230" spans="1:17" x14ac:dyDescent="0.25">
      <c r="A230" s="140">
        <v>225</v>
      </c>
      <c r="B230" s="145" t="s">
        <v>706</v>
      </c>
      <c r="C230" s="145" t="s">
        <v>707</v>
      </c>
      <c r="D230" s="145" t="s">
        <v>518</v>
      </c>
      <c r="E230" s="145" t="s">
        <v>708</v>
      </c>
      <c r="F230" s="151" t="s">
        <v>29</v>
      </c>
      <c r="G230" s="146">
        <v>1</v>
      </c>
      <c r="H230" s="146">
        <v>269090909</v>
      </c>
      <c r="I230" s="147"/>
      <c r="J230" s="146">
        <v>-263563636</v>
      </c>
      <c r="K230" s="142">
        <f>VLOOKUP(E230,'Dự thu chiết khấu'!$L$5:$AK$247,26,0)/1.1</f>
        <v>4545454.5454545449</v>
      </c>
      <c r="L230" s="142">
        <f>SUMIF('Lương năng suất'!$N$4:$N$244,'Báo cáo lợi nhuận từng xe (2)'!E230,'Lương năng suất'!$AO$4:$AO$244)</f>
        <v>1400000</v>
      </c>
      <c r="M230" s="147"/>
      <c r="N230" s="147"/>
      <c r="O230" s="142">
        <f t="shared" si="5"/>
        <v>8672727.5454545449</v>
      </c>
      <c r="P230" s="158">
        <f>VLOOKUP(E230,'Dự thu chiết khấu'!$L$5:$T$247,9,0)</f>
        <v>0</v>
      </c>
      <c r="Q230" s="159"/>
    </row>
    <row r="231" spans="1:17" x14ac:dyDescent="0.25">
      <c r="A231" s="144">
        <v>226</v>
      </c>
      <c r="B231" s="141" t="s">
        <v>709</v>
      </c>
      <c r="C231" s="141" t="s">
        <v>710</v>
      </c>
      <c r="D231" s="141" t="s">
        <v>518</v>
      </c>
      <c r="E231" s="141" t="s">
        <v>711</v>
      </c>
      <c r="F231" s="153" t="s">
        <v>50</v>
      </c>
      <c r="G231" s="142">
        <v>1</v>
      </c>
      <c r="H231" s="142">
        <v>258072727</v>
      </c>
      <c r="I231" s="143"/>
      <c r="J231" s="142">
        <v>-263563636</v>
      </c>
      <c r="K231" s="142">
        <f>VLOOKUP(E231,'Dự thu chiết khấu'!$L$5:$AK$247,26,0)/1.1</f>
        <v>32328727.272727296</v>
      </c>
      <c r="L231" s="142">
        <f>SUMIF('Lương năng suất'!$N$4:$N$244,'Báo cáo lợi nhuận từng xe (2)'!E231,'Lương năng suất'!$AO$4:$AO$244)</f>
        <v>7000000</v>
      </c>
      <c r="M231" s="143"/>
      <c r="N231" s="143"/>
      <c r="O231" s="142">
        <f t="shared" si="5"/>
        <v>19837818.272727296</v>
      </c>
      <c r="P231" s="158">
        <f>VLOOKUP(E231,'Dự thu chiết khấu'!$L$5:$T$247,9,0)</f>
        <v>0</v>
      </c>
      <c r="Q231" s="159"/>
    </row>
    <row r="232" spans="1:17" x14ac:dyDescent="0.25">
      <c r="A232" s="140">
        <v>227</v>
      </c>
      <c r="B232" s="145" t="s">
        <v>712</v>
      </c>
      <c r="C232" s="145" t="s">
        <v>713</v>
      </c>
      <c r="D232" s="145" t="s">
        <v>714</v>
      </c>
      <c r="E232" s="145" t="s">
        <v>715</v>
      </c>
      <c r="F232" s="150" t="s">
        <v>20</v>
      </c>
      <c r="G232" s="146">
        <v>1</v>
      </c>
      <c r="H232" s="146">
        <v>222536364</v>
      </c>
      <c r="I232" s="147"/>
      <c r="J232" s="146">
        <v>-234763636</v>
      </c>
      <c r="K232" s="142">
        <f>VLOOKUP(E232,'Dự thu chiết khấu'!$L$5:$AK$247,26,0)/1.1</f>
        <v>23448818.18181818</v>
      </c>
      <c r="L232" s="142">
        <f>SUMIF('Lương năng suất'!$N$4:$N$244,'Báo cáo lợi nhuận từng xe (2)'!E232,'Lương năng suất'!$AO$4:$AO$244)</f>
        <v>4550000</v>
      </c>
      <c r="M232" s="147"/>
      <c r="N232" s="147"/>
      <c r="O232" s="142">
        <f t="shared" si="5"/>
        <v>6671546.1818181798</v>
      </c>
      <c r="P232" s="158">
        <f>VLOOKUP(E232,'Dự thu chiết khấu'!$L$5:$T$247,9,0)</f>
        <v>8070000</v>
      </c>
      <c r="Q232" s="159"/>
    </row>
    <row r="233" spans="1:17" x14ac:dyDescent="0.25">
      <c r="A233" s="144">
        <v>228</v>
      </c>
      <c r="B233" s="141" t="s">
        <v>716</v>
      </c>
      <c r="C233" s="141" t="s">
        <v>717</v>
      </c>
      <c r="D233" s="141" t="s">
        <v>714</v>
      </c>
      <c r="E233" s="141" t="s">
        <v>718</v>
      </c>
      <c r="F233" s="150" t="s">
        <v>20</v>
      </c>
      <c r="G233" s="142">
        <v>1</v>
      </c>
      <c r="H233" s="142">
        <v>230098273</v>
      </c>
      <c r="I233" s="143"/>
      <c r="J233" s="142">
        <v>-241745455</v>
      </c>
      <c r="K233" s="142">
        <f>VLOOKUP(E233,'Dự thu chiết khấu'!$L$5:$AK$247,26,0)/1.1</f>
        <v>25828167.27272727</v>
      </c>
      <c r="L233" s="142">
        <f>SUMIF('Lương năng suất'!$N$4:$N$244,'Báo cáo lợi nhuận từng xe (2)'!E233,'Lương năng suất'!$AO$4:$AO$244)</f>
        <v>4550000</v>
      </c>
      <c r="M233" s="143"/>
      <c r="N233" s="143"/>
      <c r="O233" s="142">
        <f t="shared" si="5"/>
        <v>9630985.2727272697</v>
      </c>
      <c r="P233" s="158">
        <f>VLOOKUP(E233,'Dự thu chiết khấu'!$L$5:$T$247,9,0)</f>
        <v>0</v>
      </c>
      <c r="Q233" s="159"/>
    </row>
    <row r="234" spans="1:17" x14ac:dyDescent="0.25">
      <c r="A234" s="140">
        <v>229</v>
      </c>
      <c r="B234" s="145" t="s">
        <v>719</v>
      </c>
      <c r="C234" s="145" t="s">
        <v>720</v>
      </c>
      <c r="D234" s="145" t="s">
        <v>714</v>
      </c>
      <c r="E234" s="145" t="s">
        <v>721</v>
      </c>
      <c r="F234" s="151" t="s">
        <v>29</v>
      </c>
      <c r="G234" s="146">
        <v>1</v>
      </c>
      <c r="H234" s="146">
        <v>229872727</v>
      </c>
      <c r="I234" s="147"/>
      <c r="J234" s="146">
        <v>-234763636</v>
      </c>
      <c r="K234" s="142">
        <f>VLOOKUP(E234,'Dự thu chiết khấu'!$L$5:$AK$247,26,0)/1.1</f>
        <v>23176727.27272727</v>
      </c>
      <c r="L234" s="142">
        <f>SUMIF('Lương năng suất'!$N$4:$N$244,'Báo cáo lợi nhuận từng xe (2)'!E234,'Lương năng suất'!$AO$4:$AO$244)</f>
        <v>4550000</v>
      </c>
      <c r="M234" s="146">
        <v>9654545</v>
      </c>
      <c r="N234" s="147"/>
      <c r="O234" s="142">
        <f t="shared" si="5"/>
        <v>4081273.2727272697</v>
      </c>
      <c r="P234" s="158">
        <f>VLOOKUP(E234,'Dự thu chiết khấu'!$L$5:$T$247,9,0)</f>
        <v>0</v>
      </c>
      <c r="Q234" s="159"/>
    </row>
    <row r="235" spans="1:17" x14ac:dyDescent="0.25">
      <c r="A235" s="144">
        <v>230</v>
      </c>
      <c r="B235" s="141" t="s">
        <v>722</v>
      </c>
      <c r="C235" s="141" t="s">
        <v>723</v>
      </c>
      <c r="D235" s="141" t="s">
        <v>714</v>
      </c>
      <c r="E235" s="141" t="s">
        <v>724</v>
      </c>
      <c r="F235" s="153" t="s">
        <v>50</v>
      </c>
      <c r="G235" s="142">
        <v>1</v>
      </c>
      <c r="H235" s="142">
        <v>217081818</v>
      </c>
      <c r="I235" s="143"/>
      <c r="J235" s="142">
        <v>-234763636</v>
      </c>
      <c r="K235" s="142">
        <f>VLOOKUP(E235,'Dự thu chiết khấu'!$L$5:$AK$247,26,0)/1.1</f>
        <v>33148818.18181818</v>
      </c>
      <c r="L235" s="142">
        <f>SUMIF('Lương năng suất'!$N$4:$N$244,'Báo cáo lợi nhuận từng xe (2)'!E235,'Lương năng suất'!$AO$4:$AO$244)</f>
        <v>4550000</v>
      </c>
      <c r="M235" s="142">
        <v>9654545</v>
      </c>
      <c r="N235" s="143"/>
      <c r="O235" s="142">
        <f t="shared" si="5"/>
        <v>1262455.1818181798</v>
      </c>
      <c r="P235" s="158">
        <f>VLOOKUP(E235,'Dự thu chiết khấu'!$L$5:$T$247,9,0)</f>
        <v>8070000</v>
      </c>
      <c r="Q235" s="159"/>
    </row>
    <row r="236" spans="1:17" x14ac:dyDescent="0.25">
      <c r="A236" s="140">
        <v>231</v>
      </c>
      <c r="B236" s="145" t="s">
        <v>725</v>
      </c>
      <c r="C236" s="145" t="s">
        <v>726</v>
      </c>
      <c r="D236" s="145" t="s">
        <v>714</v>
      </c>
      <c r="E236" s="145" t="s">
        <v>727</v>
      </c>
      <c r="F236" s="152" t="s">
        <v>43</v>
      </c>
      <c r="G236" s="146">
        <v>1</v>
      </c>
      <c r="H236" s="146">
        <v>229872727</v>
      </c>
      <c r="I236" s="147"/>
      <c r="J236" s="146">
        <v>-234763636</v>
      </c>
      <c r="K236" s="142">
        <f>VLOOKUP(E236,'Dự thu chiết khấu'!$L$5:$AK$247,26,0)/1.1</f>
        <v>14085818.18181818</v>
      </c>
      <c r="L236" s="142">
        <f>SUMIF('Lương năng suất'!$N$4:$N$244,'Báo cáo lợi nhuận từng xe (2)'!E236,'Lương năng suất'!$AO$4:$AO$244)</f>
        <v>4550000</v>
      </c>
      <c r="M236" s="147"/>
      <c r="N236" s="147"/>
      <c r="O236" s="142">
        <f t="shared" si="5"/>
        <v>4644909.1818181798</v>
      </c>
      <c r="P236" s="158">
        <f>VLOOKUP(E236,'Dự thu chiết khấu'!$L$5:$T$247,9,0)</f>
        <v>0</v>
      </c>
      <c r="Q236" s="159"/>
    </row>
    <row r="237" spans="1:17" x14ac:dyDescent="0.25">
      <c r="A237" s="144">
        <v>232</v>
      </c>
      <c r="B237" s="141" t="s">
        <v>728</v>
      </c>
      <c r="C237" s="141" t="s">
        <v>729</v>
      </c>
      <c r="D237" s="141" t="s">
        <v>714</v>
      </c>
      <c r="E237" s="141" t="s">
        <v>730</v>
      </c>
      <c r="F237" s="150" t="s">
        <v>20</v>
      </c>
      <c r="G237" s="142">
        <v>1</v>
      </c>
      <c r="H237" s="142">
        <v>224418182</v>
      </c>
      <c r="I237" s="143"/>
      <c r="J237" s="142">
        <v>-237209091</v>
      </c>
      <c r="K237" s="142">
        <f>VLOOKUP(E237,'Dự thu chiết khấu'!$L$5:$AK$247,26,0)/1.1</f>
        <v>16531272.727272727</v>
      </c>
      <c r="L237" s="142">
        <f>SUMIF('Lương năng suất'!$N$4:$N$244,'Báo cáo lợi nhuận từng xe (2)'!E237,'Lương năng suất'!$AO$4:$AO$244)</f>
        <v>-700000</v>
      </c>
      <c r="M237" s="143"/>
      <c r="N237" s="143"/>
      <c r="O237" s="142">
        <f t="shared" si="5"/>
        <v>4440363.7272727266</v>
      </c>
      <c r="P237" s="158">
        <f>VLOOKUP(E237,'Dự thu chiết khấu'!$L$5:$T$247,9,0)</f>
        <v>0</v>
      </c>
      <c r="Q237" s="159"/>
    </row>
    <row r="238" spans="1:17" x14ac:dyDescent="0.25">
      <c r="A238" s="140">
        <v>233</v>
      </c>
      <c r="B238" s="145" t="s">
        <v>731</v>
      </c>
      <c r="C238" s="145" t="s">
        <v>732</v>
      </c>
      <c r="D238" s="145" t="s">
        <v>714</v>
      </c>
      <c r="E238" s="145" t="s">
        <v>733</v>
      </c>
      <c r="F238" s="150" t="s">
        <v>20</v>
      </c>
      <c r="G238" s="146">
        <v>1</v>
      </c>
      <c r="H238" s="146">
        <v>231754545</v>
      </c>
      <c r="I238" s="147"/>
      <c r="J238" s="146">
        <v>-237209091</v>
      </c>
      <c r="K238" s="142">
        <f>VLOOKUP(E238,'Dự thu chiết khấu'!$L$5:$AK$247,26,0)/1.1</f>
        <v>11056545.454545453</v>
      </c>
      <c r="L238" s="142">
        <f>SUMIF('Lương năng suất'!$N$4:$N$244,'Báo cáo lợi nhuận từng xe (2)'!E238,'Lương năng suất'!$AO$4:$AO$244)</f>
        <v>4550000</v>
      </c>
      <c r="M238" s="147"/>
      <c r="N238" s="147"/>
      <c r="O238" s="142">
        <f t="shared" si="5"/>
        <v>1051999.4545454532</v>
      </c>
      <c r="P238" s="158">
        <f>VLOOKUP(E238,'Dự thu chiết khấu'!$L$5:$T$247,9,0)</f>
        <v>0</v>
      </c>
      <c r="Q238" s="159"/>
    </row>
    <row r="239" spans="1:17" x14ac:dyDescent="0.25">
      <c r="A239" s="144">
        <v>234</v>
      </c>
      <c r="B239" s="141" t="s">
        <v>734</v>
      </c>
      <c r="C239" s="141" t="s">
        <v>735</v>
      </c>
      <c r="D239" s="141" t="s">
        <v>714</v>
      </c>
      <c r="E239" s="141" t="s">
        <v>736</v>
      </c>
      <c r="F239" s="150" t="s">
        <v>20</v>
      </c>
      <c r="G239" s="142">
        <v>1</v>
      </c>
      <c r="H239" s="142">
        <v>232436364</v>
      </c>
      <c r="I239" s="143"/>
      <c r="J239" s="142">
        <v>-237381818</v>
      </c>
      <c r="K239" s="142">
        <f>VLOOKUP(E239,'Dự thu chiết khấu'!$L$5:$AK$247,26,0)/1.1</f>
        <v>23151999.999999996</v>
      </c>
      <c r="L239" s="142">
        <f>SUMIF('Lương năng suất'!$N$4:$N$244,'Báo cáo lợi nhuận từng xe (2)'!E239,'Lương năng suất'!$AO$4:$AO$244)</f>
        <v>4550000</v>
      </c>
      <c r="M239" s="143"/>
      <c r="N239" s="143"/>
      <c r="O239" s="142">
        <f t="shared" si="5"/>
        <v>13656545.999999996</v>
      </c>
      <c r="P239" s="158">
        <f>VLOOKUP(E239,'Dự thu chiết khấu'!$L$5:$T$247,9,0)</f>
        <v>0</v>
      </c>
      <c r="Q239" s="159"/>
    </row>
    <row r="240" spans="1:17" x14ac:dyDescent="0.25">
      <c r="A240" s="140">
        <v>235</v>
      </c>
      <c r="B240" s="145" t="s">
        <v>737</v>
      </c>
      <c r="C240" s="145" t="s">
        <v>738</v>
      </c>
      <c r="D240" s="145" t="s">
        <v>739</v>
      </c>
      <c r="E240" s="145" t="s">
        <v>740</v>
      </c>
      <c r="F240" s="151" t="s">
        <v>29</v>
      </c>
      <c r="G240" s="146">
        <v>1</v>
      </c>
      <c r="H240" s="146">
        <v>252318182</v>
      </c>
      <c r="I240" s="147"/>
      <c r="J240" s="146">
        <v>-266181818</v>
      </c>
      <c r="K240" s="142">
        <f>VLOOKUP(E240,'Dự thu chiết khấu'!$L$5:$AK$247,26,0)/1.1</f>
        <v>25978636.363636363</v>
      </c>
      <c r="L240" s="142">
        <f>SUMIF('Lương năng suất'!$N$4:$N$244,'Báo cáo lợi nhuận từng xe (2)'!E240,'Lương năng suất'!$AO$4:$AO$244)</f>
        <v>5250000</v>
      </c>
      <c r="M240" s="147"/>
      <c r="N240" s="147"/>
      <c r="O240" s="142">
        <f t="shared" si="5"/>
        <v>6865000.3636363633</v>
      </c>
      <c r="P240" s="158">
        <f>VLOOKUP(E240,'Dự thu chiết khấu'!$L$5:$T$247,9,0)</f>
        <v>9150000</v>
      </c>
      <c r="Q240" s="159"/>
    </row>
    <row r="241" spans="1:17" x14ac:dyDescent="0.25">
      <c r="A241" s="144">
        <v>236</v>
      </c>
      <c r="B241" s="141" t="s">
        <v>741</v>
      </c>
      <c r="C241" s="141" t="s">
        <v>742</v>
      </c>
      <c r="D241" s="141" t="s">
        <v>739</v>
      </c>
      <c r="E241" s="141" t="s">
        <v>743</v>
      </c>
      <c r="F241" s="150" t="s">
        <v>20</v>
      </c>
      <c r="G241" s="142">
        <v>1</v>
      </c>
      <c r="H241" s="142">
        <v>261336364</v>
      </c>
      <c r="I241" s="143"/>
      <c r="J241" s="142">
        <v>-266181818</v>
      </c>
      <c r="K241" s="142">
        <f>VLOOKUP(E241,'Dự thu chiết khấu'!$L$5:$AK$247,26,0)/1.1</f>
        <v>20516363.636363633</v>
      </c>
      <c r="L241" s="142">
        <f>SUMIF('Lương năng suất'!$N$4:$N$244,'Báo cáo lợi nhuận từng xe (2)'!E241,'Lương năng suất'!$AO$4:$AO$244)</f>
        <v>3500000</v>
      </c>
      <c r="M241" s="143"/>
      <c r="N241" s="143"/>
      <c r="O241" s="142">
        <f t="shared" si="5"/>
        <v>12170909.636363633</v>
      </c>
      <c r="P241" s="158">
        <f>VLOOKUP(E241,'Dự thu chiết khấu'!$L$5:$T$247,9,0)</f>
        <v>0</v>
      </c>
      <c r="Q241" s="159"/>
    </row>
    <row r="242" spans="1:17" x14ac:dyDescent="0.25">
      <c r="A242" s="140">
        <v>237</v>
      </c>
      <c r="B242" s="145" t="s">
        <v>744</v>
      </c>
      <c r="C242" s="145" t="s">
        <v>745</v>
      </c>
      <c r="D242" s="145" t="s">
        <v>739</v>
      </c>
      <c r="E242" s="145" t="s">
        <v>746</v>
      </c>
      <c r="F242" s="152" t="s">
        <v>43</v>
      </c>
      <c r="G242" s="146">
        <v>1</v>
      </c>
      <c r="H242" s="146">
        <v>260636364</v>
      </c>
      <c r="I242" s="147"/>
      <c r="J242" s="146">
        <v>-266181818</v>
      </c>
      <c r="K242" s="142">
        <f>VLOOKUP(E242,'Dự thu chiết khấu'!$L$5:$AK$247,26,0)/1.1</f>
        <v>15970909.09090909</v>
      </c>
      <c r="L242" s="142">
        <f>SUMIF('Lương năng suất'!$N$4:$N$244,'Báo cáo lợi nhuận từng xe (2)'!E242,'Lương năng suất'!$AO$4:$AO$244)</f>
        <v>5250000</v>
      </c>
      <c r="M242" s="147"/>
      <c r="N242" s="147"/>
      <c r="O242" s="142">
        <f t="shared" si="5"/>
        <v>5175455.0909090899</v>
      </c>
      <c r="P242" s="158">
        <f>VLOOKUP(E242,'Dự thu chiết khấu'!$L$5:$T$247,9,0)</f>
        <v>0</v>
      </c>
      <c r="Q242" s="159"/>
    </row>
    <row r="243" spans="1:17" x14ac:dyDescent="0.25">
      <c r="A243" s="144">
        <v>238</v>
      </c>
      <c r="B243" s="141" t="s">
        <v>747</v>
      </c>
      <c r="C243" s="141" t="s">
        <v>748</v>
      </c>
      <c r="D243" s="141" t="s">
        <v>739</v>
      </c>
      <c r="E243" s="141" t="s">
        <v>749</v>
      </c>
      <c r="F243" s="150" t="s">
        <v>20</v>
      </c>
      <c r="G243" s="142">
        <v>1</v>
      </c>
      <c r="H243" s="142">
        <v>260636364</v>
      </c>
      <c r="I243" s="143"/>
      <c r="J243" s="142">
        <v>-266181818</v>
      </c>
      <c r="K243" s="142">
        <f>VLOOKUP(E243,'Dự thu chiết khấu'!$L$5:$AK$247,26,0)/1.1</f>
        <v>15970909.09090909</v>
      </c>
      <c r="L243" s="142">
        <f>SUMIF('Lương năng suất'!$N$4:$N$244,'Báo cáo lợi nhuận từng xe (2)'!E243,'Lương năng suất'!$AO$4:$AO$244)</f>
        <v>5250000</v>
      </c>
      <c r="M243" s="143"/>
      <c r="N243" s="143"/>
      <c r="O243" s="142">
        <f t="shared" si="5"/>
        <v>5175455.0909090899</v>
      </c>
      <c r="P243" s="158">
        <f>VLOOKUP(E243,'Dự thu chiết khấu'!$L$5:$T$247,9,0)</f>
        <v>0</v>
      </c>
      <c r="Q243" s="159"/>
    </row>
    <row r="244" spans="1:17" x14ac:dyDescent="0.25">
      <c r="A244" s="140">
        <v>239</v>
      </c>
      <c r="B244" s="145" t="s">
        <v>750</v>
      </c>
      <c r="C244" s="145" t="s">
        <v>751</v>
      </c>
      <c r="D244" s="145" t="s">
        <v>739</v>
      </c>
      <c r="E244" s="145" t="s">
        <v>752</v>
      </c>
      <c r="F244" s="152" t="s">
        <v>43</v>
      </c>
      <c r="G244" s="146">
        <v>1</v>
      </c>
      <c r="H244" s="146">
        <v>260636364</v>
      </c>
      <c r="I244" s="147"/>
      <c r="J244" s="146">
        <v>-266181818</v>
      </c>
      <c r="K244" s="142">
        <f>VLOOKUP(E244,'Dự thu chiết khấu'!$L$5:$AK$247,26,0)/1.1</f>
        <v>15970909.09090909</v>
      </c>
      <c r="L244" s="142">
        <f>SUMIF('Lương năng suất'!$N$4:$N$244,'Báo cáo lợi nhuận từng xe (2)'!E244,'Lương năng suất'!$AO$4:$AO$244)</f>
        <v>5250000</v>
      </c>
      <c r="M244" s="147"/>
      <c r="N244" s="147"/>
      <c r="O244" s="142">
        <f t="shared" si="5"/>
        <v>5175455.0909090899</v>
      </c>
      <c r="P244" s="158">
        <f>VLOOKUP(E244,'Dự thu chiết khấu'!$L$5:$T$247,9,0)</f>
        <v>0</v>
      </c>
      <c r="Q244" s="159"/>
    </row>
    <row r="245" spans="1:17" x14ac:dyDescent="0.25">
      <c r="A245" s="144">
        <v>240</v>
      </c>
      <c r="B245" s="141" t="s">
        <v>753</v>
      </c>
      <c r="C245" s="141" t="s">
        <v>754</v>
      </c>
      <c r="D245" s="141" t="s">
        <v>755</v>
      </c>
      <c r="E245" s="141" t="s">
        <v>756</v>
      </c>
      <c r="F245" s="154" t="s">
        <v>54</v>
      </c>
      <c r="G245" s="142">
        <v>1</v>
      </c>
      <c r="H245" s="142">
        <v>238090909</v>
      </c>
      <c r="I245" s="143"/>
      <c r="J245" s="142">
        <v>-248727273</v>
      </c>
      <c r="K245" s="142">
        <f>VLOOKUP(E245,'Dự thu chiết khấu'!$L$5:$AK$247,26,0)/1.1</f>
        <v>14923636.363636363</v>
      </c>
      <c r="L245" s="142">
        <f>SUMIF('Lương năng suất'!$N$4:$N$244,'Báo cáo lợi nhuận từng xe (2)'!E245,'Lương năng suất'!$AO$4:$AO$244)</f>
        <v>1050000</v>
      </c>
      <c r="M245" s="143"/>
      <c r="N245" s="143"/>
      <c r="O245" s="142">
        <f t="shared" si="5"/>
        <v>3237272.3636363633</v>
      </c>
      <c r="P245" s="158">
        <f>VLOOKUP(E245,'Dự thu chiết khấu'!$L$5:$T$247,9,0)</f>
        <v>0</v>
      </c>
      <c r="Q245" s="159"/>
    </row>
    <row r="246" spans="1:17" x14ac:dyDescent="0.25">
      <c r="A246" s="191" t="s">
        <v>758</v>
      </c>
      <c r="B246" s="192"/>
      <c r="C246" s="192"/>
      <c r="D246" s="192"/>
      <c r="E246" s="193"/>
      <c r="F246" s="148"/>
      <c r="G246" s="149">
        <f>SUM(G5:G245)</f>
        <v>241</v>
      </c>
      <c r="H246" s="149">
        <f t="shared" ref="H246:O246" si="6">SUM(H5:H245)</f>
        <v>115302356678</v>
      </c>
      <c r="I246" s="149">
        <f t="shared" si="6"/>
        <v>10909091</v>
      </c>
      <c r="J246" s="149">
        <f t="shared" si="6"/>
        <v>-120300049955</v>
      </c>
      <c r="K246" s="149">
        <f t="shared" si="6"/>
        <v>9494578005.6818218</v>
      </c>
      <c r="L246" s="149">
        <f ca="1">SUM(L5:L245)</f>
        <v>0</v>
      </c>
      <c r="M246" s="149">
        <f t="shared" si="6"/>
        <v>821336461</v>
      </c>
      <c r="N246" s="149">
        <f t="shared" si="6"/>
        <v>37361800</v>
      </c>
      <c r="O246" s="149">
        <f t="shared" ca="1" si="6"/>
        <v>1875161975.8636374</v>
      </c>
    </row>
    <row r="247" spans="1:17" x14ac:dyDescent="0.25">
      <c r="H247" s="158"/>
      <c r="J247" s="158">
        <f>H246+I246+J246</f>
        <v>-4986784186</v>
      </c>
      <c r="K247" s="158">
        <f>'Dự thu chiết khấu'!AL2</f>
        <v>107431636.36363636</v>
      </c>
      <c r="L247" s="158">
        <f ca="1">'Lương năng suất'!AO2</f>
        <v>14700000</v>
      </c>
    </row>
    <row r="248" spans="1:17" x14ac:dyDescent="0.25">
      <c r="H248" s="177"/>
      <c r="J248" s="158">
        <f>'DT-GV'!K4</f>
        <v>-4986784186</v>
      </c>
      <c r="K248" s="158">
        <f>K246-K247</f>
        <v>9387146369.3181858</v>
      </c>
      <c r="L248" s="177">
        <f ca="1">L246-L247</f>
        <v>0</v>
      </c>
    </row>
    <row r="249" spans="1:17" x14ac:dyDescent="0.25">
      <c r="J249" s="158">
        <f>J247-J248</f>
        <v>0</v>
      </c>
    </row>
  </sheetData>
  <autoFilter ref="A4:Q249" xr:uid="{00000000-0001-0000-0000-000000000000}"/>
  <mergeCells count="3">
    <mergeCell ref="A1:N1"/>
    <mergeCell ref="A2:N2"/>
    <mergeCell ref="A246:E246"/>
  </mergeCells>
  <conditionalFormatting sqref="E1:E1048576">
    <cfRule type="duplicateValues" dxfId="7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topLeftCell="D1" zoomScaleNormal="100" workbookViewId="0">
      <pane ySplit="4" topLeftCell="A5" activePane="bottomLeft" state="frozen"/>
      <selection pane="bottomLeft" activeCell="J43" sqref="J43"/>
    </sheetView>
  </sheetViews>
  <sheetFormatPr defaultRowHeight="15" x14ac:dyDescent="0.25"/>
  <cols>
    <col min="1" max="1" width="5" style="137" customWidth="1"/>
    <col min="2" max="2" width="10" style="137" customWidth="1"/>
    <col min="3" max="3" width="46.28515625" style="137" customWidth="1"/>
    <col min="4" max="4" width="14" style="137" customWidth="1"/>
    <col min="5" max="5" width="20" style="137" bestFit="1" customWidth="1"/>
    <col min="6" max="6" width="9" style="137" bestFit="1" customWidth="1"/>
    <col min="7" max="7" width="9" style="137" customWidth="1"/>
    <col min="8" max="8" width="16.28515625" style="137" bestFit="1" customWidth="1"/>
    <col min="9" max="9" width="16" style="137" customWidth="1"/>
    <col min="10" max="10" width="18.7109375" style="137" bestFit="1" customWidth="1"/>
    <col min="11" max="11" width="16.85546875" style="137" bestFit="1" customWidth="1"/>
    <col min="12" max="12" width="15.28515625" style="137" bestFit="1" customWidth="1"/>
    <col min="13" max="13" width="16.140625" style="137" bestFit="1" customWidth="1"/>
    <col min="14" max="14" width="18.140625" style="137" bestFit="1" customWidth="1"/>
    <col min="15" max="15" width="13" customWidth="1"/>
    <col min="16" max="16" width="14.28515625" bestFit="1" customWidth="1"/>
  </cols>
  <sheetData>
    <row r="1" spans="1:17" ht="24.95" customHeight="1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7" ht="14.1" customHeight="1" x14ac:dyDescent="0.25">
      <c r="A2" s="190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58">
        <f>O3/G3</f>
        <v>3966623.2294652038</v>
      </c>
    </row>
    <row r="3" spans="1:17" ht="14.1" customHeight="1" x14ac:dyDescent="0.25">
      <c r="A3" s="138"/>
      <c r="G3" s="137">
        <f>SUBTOTAL(9,G5:G248)</f>
        <v>244</v>
      </c>
      <c r="H3" s="158">
        <f>SUBTOTAL(9,H5:H248)</f>
        <v>119120374859</v>
      </c>
      <c r="I3" s="158">
        <f t="shared" ref="I3:O3" si="0">SUBTOTAL(9,I5:I248)</f>
        <v>10909091</v>
      </c>
      <c r="J3" s="158">
        <f t="shared" si="0"/>
        <v>-124287540863</v>
      </c>
      <c r="K3" s="158">
        <f t="shared" si="0"/>
        <v>8881386859.772728</v>
      </c>
      <c r="L3" s="158">
        <f>SUBTOTAL(9,L5:L248)</f>
        <v>1898575617.783217</v>
      </c>
      <c r="M3" s="158">
        <f t="shared" si="0"/>
        <v>821336461</v>
      </c>
      <c r="N3" s="158">
        <f t="shared" si="0"/>
        <v>37361800</v>
      </c>
      <c r="O3" s="158">
        <f t="shared" si="0"/>
        <v>967856067.9895097</v>
      </c>
    </row>
    <row r="4" spans="1:17" ht="35.1" customHeight="1" x14ac:dyDescent="0.25">
      <c r="A4" s="139" t="s">
        <v>2</v>
      </c>
      <c r="B4" s="139" t="s">
        <v>3</v>
      </c>
      <c r="C4" s="139" t="s">
        <v>4</v>
      </c>
      <c r="D4" s="139" t="s">
        <v>5</v>
      </c>
      <c r="E4" s="139" t="s">
        <v>6</v>
      </c>
      <c r="F4" s="139" t="s">
        <v>7</v>
      </c>
      <c r="G4" s="139" t="s">
        <v>1284</v>
      </c>
      <c r="H4" s="139" t="s">
        <v>8</v>
      </c>
      <c r="I4" s="139" t="s">
        <v>9</v>
      </c>
      <c r="J4" s="139" t="s">
        <v>10</v>
      </c>
      <c r="K4" s="139" t="s">
        <v>11</v>
      </c>
      <c r="L4" s="139" t="s">
        <v>12</v>
      </c>
      <c r="M4" s="139" t="s">
        <v>13</v>
      </c>
      <c r="N4" s="139" t="s">
        <v>14</v>
      </c>
      <c r="O4" s="139" t="s">
        <v>15</v>
      </c>
    </row>
    <row r="5" spans="1:17" x14ac:dyDescent="0.25">
      <c r="A5" s="140">
        <v>1</v>
      </c>
      <c r="B5" s="141" t="s">
        <v>16</v>
      </c>
      <c r="C5" s="141" t="s">
        <v>17</v>
      </c>
      <c r="D5" s="141" t="s">
        <v>18</v>
      </c>
      <c r="E5" s="141" t="s">
        <v>19</v>
      </c>
      <c r="F5" s="150" t="s">
        <v>20</v>
      </c>
      <c r="G5" s="142">
        <v>1</v>
      </c>
      <c r="H5" s="142">
        <v>911899409</v>
      </c>
      <c r="I5" s="143"/>
      <c r="J5" s="142">
        <v>-1030050000</v>
      </c>
      <c r="K5" s="142">
        <v>168240626.59090909</v>
      </c>
      <c r="L5" s="142">
        <v>26590000</v>
      </c>
      <c r="M5" s="142">
        <v>9654545</v>
      </c>
      <c r="N5" s="143"/>
      <c r="O5" s="142">
        <v>13845490.590909069</v>
      </c>
      <c r="P5" s="158"/>
      <c r="Q5" s="159"/>
    </row>
    <row r="6" spans="1:17" x14ac:dyDescent="0.25">
      <c r="A6" s="144">
        <v>2</v>
      </c>
      <c r="B6" s="145" t="s">
        <v>21</v>
      </c>
      <c r="C6" s="145" t="s">
        <v>22</v>
      </c>
      <c r="D6" s="145" t="s">
        <v>23</v>
      </c>
      <c r="E6" s="145" t="s">
        <v>24</v>
      </c>
      <c r="F6" s="150" t="s">
        <v>20</v>
      </c>
      <c r="G6" s="146">
        <v>1</v>
      </c>
      <c r="H6" s="146">
        <v>721445455</v>
      </c>
      <c r="I6" s="147"/>
      <c r="J6" s="146">
        <v>-823904545</v>
      </c>
      <c r="K6" s="146">
        <v>134924136.36363631</v>
      </c>
      <c r="L6" s="146">
        <v>17850000</v>
      </c>
      <c r="M6" s="147"/>
      <c r="N6" s="147"/>
      <c r="O6" s="146">
        <v>14615046.363636339</v>
      </c>
      <c r="P6" s="158"/>
      <c r="Q6" s="159"/>
    </row>
    <row r="7" spans="1:17" x14ac:dyDescent="0.25">
      <c r="A7" s="140">
        <v>3</v>
      </c>
      <c r="B7" s="141" t="s">
        <v>25</v>
      </c>
      <c r="C7" s="141" t="s">
        <v>26</v>
      </c>
      <c r="D7" s="141" t="s">
        <v>27</v>
      </c>
      <c r="E7" s="141" t="s">
        <v>28</v>
      </c>
      <c r="F7" s="151" t="s">
        <v>29</v>
      </c>
      <c r="G7" s="142">
        <v>1</v>
      </c>
      <c r="H7" s="142">
        <v>691561182</v>
      </c>
      <c r="I7" s="143"/>
      <c r="J7" s="142">
        <v>-771813636</v>
      </c>
      <c r="K7" s="142">
        <v>91168162.272727266</v>
      </c>
      <c r="L7" s="142">
        <v>21600000</v>
      </c>
      <c r="M7" s="143"/>
      <c r="N7" s="143"/>
      <c r="O7" s="142">
        <v>-10684291.72727273</v>
      </c>
      <c r="P7" s="158"/>
      <c r="Q7" s="159"/>
    </row>
    <row r="8" spans="1:17" x14ac:dyDescent="0.25">
      <c r="A8" s="144">
        <v>4</v>
      </c>
      <c r="B8" s="145" t="s">
        <v>30</v>
      </c>
      <c r="C8" s="145" t="s">
        <v>31</v>
      </c>
      <c r="D8" s="145" t="s">
        <v>32</v>
      </c>
      <c r="E8" s="145" t="s">
        <v>33</v>
      </c>
      <c r="F8" s="151" t="s">
        <v>29</v>
      </c>
      <c r="G8" s="146">
        <v>1</v>
      </c>
      <c r="H8" s="146">
        <v>602372955</v>
      </c>
      <c r="I8" s="147"/>
      <c r="J8" s="146">
        <v>-650181818</v>
      </c>
      <c r="K8" s="146">
        <v>-25841672.72727273</v>
      </c>
      <c r="L8" s="146">
        <v>3099999.9999999991</v>
      </c>
      <c r="M8" s="147"/>
      <c r="N8" s="147"/>
      <c r="O8" s="146">
        <v>-76750535.727272719</v>
      </c>
      <c r="P8" s="158"/>
      <c r="Q8" s="159"/>
    </row>
    <row r="9" spans="1:17" x14ac:dyDescent="0.25">
      <c r="A9" s="140">
        <v>5</v>
      </c>
      <c r="B9" s="141" t="s">
        <v>34</v>
      </c>
      <c r="C9" s="141" t="s">
        <v>35</v>
      </c>
      <c r="D9" s="141" t="s">
        <v>32</v>
      </c>
      <c r="E9" s="141" t="s">
        <v>36</v>
      </c>
      <c r="F9" s="151" t="s">
        <v>29</v>
      </c>
      <c r="G9" s="142">
        <v>1</v>
      </c>
      <c r="H9" s="142">
        <v>607227273</v>
      </c>
      <c r="I9" s="143"/>
      <c r="J9" s="142">
        <v>-650181818</v>
      </c>
      <c r="K9" s="142">
        <v>62007272.727272719</v>
      </c>
      <c r="L9" s="142">
        <v>3899999.9999999991</v>
      </c>
      <c r="M9" s="143"/>
      <c r="N9" s="143"/>
      <c r="O9" s="142">
        <v>15152727.727272719</v>
      </c>
      <c r="P9" s="158"/>
      <c r="Q9" s="159"/>
    </row>
    <row r="10" spans="1:17" x14ac:dyDescent="0.25">
      <c r="A10" s="144">
        <v>6</v>
      </c>
      <c r="B10" s="145" t="s">
        <v>37</v>
      </c>
      <c r="C10" s="145" t="s">
        <v>38</v>
      </c>
      <c r="D10" s="145" t="s">
        <v>32</v>
      </c>
      <c r="E10" s="145" t="s">
        <v>39</v>
      </c>
      <c r="F10" s="150" t="s">
        <v>20</v>
      </c>
      <c r="G10" s="146">
        <v>1</v>
      </c>
      <c r="H10" s="146">
        <v>633453182</v>
      </c>
      <c r="I10" s="147"/>
      <c r="J10" s="146">
        <v>-650181818</v>
      </c>
      <c r="K10" s="146">
        <v>42066763.636363633</v>
      </c>
      <c r="L10" s="146">
        <v>15200000</v>
      </c>
      <c r="M10" s="146">
        <v>10039000</v>
      </c>
      <c r="N10" s="147"/>
      <c r="O10" s="146">
        <v>99127.63636363484</v>
      </c>
      <c r="P10" s="158"/>
      <c r="Q10" s="159"/>
    </row>
    <row r="11" spans="1:17" x14ac:dyDescent="0.25">
      <c r="A11" s="140">
        <v>7</v>
      </c>
      <c r="B11" s="141" t="s">
        <v>40</v>
      </c>
      <c r="C11" s="141" t="s">
        <v>41</v>
      </c>
      <c r="D11" s="141" t="s">
        <v>32</v>
      </c>
      <c r="E11" s="141" t="s">
        <v>42</v>
      </c>
      <c r="F11" s="152" t="s">
        <v>43</v>
      </c>
      <c r="G11" s="142">
        <v>1</v>
      </c>
      <c r="H11" s="142">
        <v>636636364</v>
      </c>
      <c r="I11" s="143"/>
      <c r="J11" s="142">
        <v>-650181818</v>
      </c>
      <c r="K11" s="142">
        <v>39010909.090909094</v>
      </c>
      <c r="L11" s="142">
        <v>15200000</v>
      </c>
      <c r="M11" s="142">
        <v>10039000</v>
      </c>
      <c r="N11" s="143"/>
      <c r="O11" s="142">
        <v>226455.090909088</v>
      </c>
      <c r="P11" s="158"/>
      <c r="Q11" s="159"/>
    </row>
    <row r="12" spans="1:17" x14ac:dyDescent="0.25">
      <c r="A12" s="144">
        <v>8</v>
      </c>
      <c r="B12" s="145" t="s">
        <v>44</v>
      </c>
      <c r="C12" s="145" t="s">
        <v>45</v>
      </c>
      <c r="D12" s="145" t="s">
        <v>32</v>
      </c>
      <c r="E12" s="145" t="s">
        <v>46</v>
      </c>
      <c r="F12" s="152" t="s">
        <v>43</v>
      </c>
      <c r="G12" s="146">
        <v>1</v>
      </c>
      <c r="H12" s="146">
        <v>633453182</v>
      </c>
      <c r="I12" s="147"/>
      <c r="J12" s="146">
        <v>-650181818</v>
      </c>
      <c r="K12" s="146">
        <v>42066763.636363633</v>
      </c>
      <c r="L12" s="146">
        <v>15591692.30769231</v>
      </c>
      <c r="M12" s="146">
        <v>10039000</v>
      </c>
      <c r="N12" s="147"/>
      <c r="O12" s="146">
        <v>-292564.67132867308</v>
      </c>
      <c r="P12" s="158"/>
      <c r="Q12" s="159"/>
    </row>
    <row r="13" spans="1:17" x14ac:dyDescent="0.25">
      <c r="A13" s="140">
        <v>9</v>
      </c>
      <c r="B13" s="141" t="s">
        <v>47</v>
      </c>
      <c r="C13" s="141" t="s">
        <v>48</v>
      </c>
      <c r="D13" s="141" t="s">
        <v>32</v>
      </c>
      <c r="E13" s="141" t="s">
        <v>49</v>
      </c>
      <c r="F13" s="153" t="s">
        <v>50</v>
      </c>
      <c r="G13" s="142">
        <v>1</v>
      </c>
      <c r="H13" s="142">
        <v>636636364</v>
      </c>
      <c r="I13" s="143"/>
      <c r="J13" s="142">
        <v>-650181818</v>
      </c>
      <c r="K13" s="142">
        <v>47738181.818181813</v>
      </c>
      <c r="L13" s="142">
        <v>15200000</v>
      </c>
      <c r="M13" s="142">
        <v>10039000</v>
      </c>
      <c r="N13" s="143"/>
      <c r="O13" s="142">
        <v>8953727.8181818128</v>
      </c>
      <c r="P13" s="158"/>
      <c r="Q13" s="159"/>
    </row>
    <row r="14" spans="1:17" x14ac:dyDescent="0.25">
      <c r="A14" s="144">
        <v>10</v>
      </c>
      <c r="B14" s="145" t="s">
        <v>51</v>
      </c>
      <c r="C14" s="145" t="s">
        <v>52</v>
      </c>
      <c r="D14" s="145" t="s">
        <v>32</v>
      </c>
      <c r="E14" s="145" t="s">
        <v>53</v>
      </c>
      <c r="F14" s="154" t="s">
        <v>54</v>
      </c>
      <c r="G14" s="146">
        <v>1</v>
      </c>
      <c r="H14" s="146">
        <v>622936364</v>
      </c>
      <c r="I14" s="147"/>
      <c r="J14" s="146">
        <v>-657163636</v>
      </c>
      <c r="K14" s="146">
        <v>59144727.272727273</v>
      </c>
      <c r="L14" s="146">
        <v>12700000</v>
      </c>
      <c r="M14" s="146">
        <v>9805000</v>
      </c>
      <c r="N14" s="147"/>
      <c r="O14" s="146">
        <v>2412455.2727272678</v>
      </c>
      <c r="P14" s="158"/>
      <c r="Q14" s="159"/>
    </row>
    <row r="15" spans="1:17" x14ac:dyDescent="0.25">
      <c r="A15" s="140">
        <v>11</v>
      </c>
      <c r="B15" s="141" t="s">
        <v>55</v>
      </c>
      <c r="C15" s="141" t="s">
        <v>56</v>
      </c>
      <c r="D15" s="141" t="s">
        <v>32</v>
      </c>
      <c r="E15" s="141" t="s">
        <v>57</v>
      </c>
      <c r="F15" s="151" t="s">
        <v>29</v>
      </c>
      <c r="G15" s="142">
        <v>1</v>
      </c>
      <c r="H15" s="142">
        <v>605409091</v>
      </c>
      <c r="I15" s="143"/>
      <c r="J15" s="142">
        <v>-650181818</v>
      </c>
      <c r="K15" s="142">
        <v>58516363.636363633</v>
      </c>
      <c r="L15" s="142">
        <v>3099999.9999999991</v>
      </c>
      <c r="M15" s="143"/>
      <c r="N15" s="143"/>
      <c r="O15" s="142">
        <v>10643636.636363629</v>
      </c>
      <c r="P15" s="158"/>
      <c r="Q15" s="159"/>
    </row>
    <row r="16" spans="1:17" x14ac:dyDescent="0.25">
      <c r="A16" s="144">
        <v>12</v>
      </c>
      <c r="B16" s="145" t="s">
        <v>58</v>
      </c>
      <c r="C16" s="145" t="s">
        <v>59</v>
      </c>
      <c r="D16" s="145" t="s">
        <v>32</v>
      </c>
      <c r="E16" s="145" t="s">
        <v>60</v>
      </c>
      <c r="F16" s="152" t="s">
        <v>43</v>
      </c>
      <c r="G16" s="146">
        <v>1</v>
      </c>
      <c r="H16" s="146">
        <v>596300682</v>
      </c>
      <c r="I16" s="147"/>
      <c r="J16" s="146">
        <v>-650181818</v>
      </c>
      <c r="K16" s="146">
        <v>67260436.36363636</v>
      </c>
      <c r="L16" s="146">
        <v>12700000</v>
      </c>
      <c r="M16" s="146">
        <v>10039000</v>
      </c>
      <c r="N16" s="147"/>
      <c r="O16" s="146">
        <v>-9359699.6363636386</v>
      </c>
      <c r="P16" s="158"/>
      <c r="Q16" s="159"/>
    </row>
    <row r="17" spans="1:17" x14ac:dyDescent="0.25">
      <c r="A17" s="140">
        <v>13</v>
      </c>
      <c r="B17" s="141" t="s">
        <v>61</v>
      </c>
      <c r="C17" s="141" t="s">
        <v>62</v>
      </c>
      <c r="D17" s="141" t="s">
        <v>32</v>
      </c>
      <c r="E17" s="141" t="s">
        <v>63</v>
      </c>
      <c r="F17" s="154" t="s">
        <v>54</v>
      </c>
      <c r="G17" s="142">
        <v>1</v>
      </c>
      <c r="H17" s="142">
        <v>596318182</v>
      </c>
      <c r="I17" s="142">
        <v>9090909</v>
      </c>
      <c r="J17" s="142">
        <v>-650181818</v>
      </c>
      <c r="K17" s="142">
        <v>58516363.636363633</v>
      </c>
      <c r="L17" s="142">
        <v>3649999.9999999991</v>
      </c>
      <c r="M17" s="142">
        <v>7880000</v>
      </c>
      <c r="N17" s="143"/>
      <c r="O17" s="142">
        <v>2213636.636363633</v>
      </c>
      <c r="P17" s="158"/>
      <c r="Q17" s="159"/>
    </row>
    <row r="18" spans="1:17" x14ac:dyDescent="0.25">
      <c r="A18" s="140">
        <v>15</v>
      </c>
      <c r="B18" s="141" t="s">
        <v>66</v>
      </c>
      <c r="C18" s="141" t="s">
        <v>67</v>
      </c>
      <c r="D18" s="141" t="s">
        <v>32</v>
      </c>
      <c r="E18" s="141" t="s">
        <v>68</v>
      </c>
      <c r="F18" s="153" t="s">
        <v>50</v>
      </c>
      <c r="G18" s="142">
        <v>1</v>
      </c>
      <c r="H18" s="142">
        <v>636636364</v>
      </c>
      <c r="I18" s="143"/>
      <c r="J18" s="142">
        <v>-650181818</v>
      </c>
      <c r="K18" s="142">
        <v>47738181.818181813</v>
      </c>
      <c r="L18" s="142">
        <v>15200000</v>
      </c>
      <c r="M18" s="142">
        <v>10039000</v>
      </c>
      <c r="N18" s="143"/>
      <c r="O18" s="142">
        <v>8953727.8181818128</v>
      </c>
      <c r="P18" s="158"/>
      <c r="Q18" s="159"/>
    </row>
    <row r="19" spans="1:17" x14ac:dyDescent="0.25">
      <c r="A19" s="144">
        <v>16</v>
      </c>
      <c r="B19" s="145" t="s">
        <v>69</v>
      </c>
      <c r="C19" s="145" t="s">
        <v>70</v>
      </c>
      <c r="D19" s="145" t="s">
        <v>32</v>
      </c>
      <c r="E19" s="145" t="s">
        <v>71</v>
      </c>
      <c r="F19" s="154" t="s">
        <v>54</v>
      </c>
      <c r="G19" s="146">
        <v>1</v>
      </c>
      <c r="H19" s="146">
        <v>582454545</v>
      </c>
      <c r="I19" s="147"/>
      <c r="J19" s="146">
        <v>-650181818</v>
      </c>
      <c r="K19" s="146">
        <v>74093636.36363636</v>
      </c>
      <c r="L19" s="146">
        <v>15200000</v>
      </c>
      <c r="M19" s="147"/>
      <c r="N19" s="147"/>
      <c r="O19" s="146">
        <v>-8833636.6363636386</v>
      </c>
      <c r="P19" s="158"/>
      <c r="Q19" s="159"/>
    </row>
    <row r="20" spans="1:17" x14ac:dyDescent="0.25">
      <c r="A20" s="140">
        <v>17</v>
      </c>
      <c r="B20" s="141" t="s">
        <v>72</v>
      </c>
      <c r="C20" s="141" t="s">
        <v>73</v>
      </c>
      <c r="D20" s="141" t="s">
        <v>74</v>
      </c>
      <c r="E20" s="141" t="s">
        <v>75</v>
      </c>
      <c r="F20" s="154" t="s">
        <v>54</v>
      </c>
      <c r="G20" s="142">
        <v>1</v>
      </c>
      <c r="H20" s="142">
        <v>577872727</v>
      </c>
      <c r="I20" s="143"/>
      <c r="J20" s="142">
        <v>-601309091</v>
      </c>
      <c r="K20" s="142">
        <v>36078545.454545453</v>
      </c>
      <c r="L20" s="142">
        <v>4800000</v>
      </c>
      <c r="M20" s="142">
        <v>10039000</v>
      </c>
      <c r="N20" s="143"/>
      <c r="O20" s="142">
        <v>-2196818.5454545468</v>
      </c>
      <c r="P20" s="158"/>
      <c r="Q20" s="159"/>
    </row>
    <row r="21" spans="1:17" x14ac:dyDescent="0.25">
      <c r="A21" s="144">
        <v>18</v>
      </c>
      <c r="B21" s="145" t="s">
        <v>76</v>
      </c>
      <c r="C21" s="145" t="s">
        <v>77</v>
      </c>
      <c r="D21" s="145" t="s">
        <v>74</v>
      </c>
      <c r="E21" s="145" t="s">
        <v>78</v>
      </c>
      <c r="F21" s="153" t="s">
        <v>50</v>
      </c>
      <c r="G21" s="146">
        <v>1</v>
      </c>
      <c r="H21" s="146">
        <v>588781818</v>
      </c>
      <c r="I21" s="147"/>
      <c r="J21" s="146">
        <v>-601309091</v>
      </c>
      <c r="K21" s="146">
        <v>44805818.18181818</v>
      </c>
      <c r="L21" s="146">
        <v>14400000</v>
      </c>
      <c r="M21" s="146">
        <v>10039000</v>
      </c>
      <c r="N21" s="147"/>
      <c r="O21" s="146">
        <v>7839545.1818181798</v>
      </c>
      <c r="P21" s="158"/>
      <c r="Q21" s="159"/>
    </row>
    <row r="22" spans="1:17" x14ac:dyDescent="0.25">
      <c r="A22" s="140">
        <v>19</v>
      </c>
      <c r="B22" s="141" t="s">
        <v>79</v>
      </c>
      <c r="C22" s="141" t="s">
        <v>80</v>
      </c>
      <c r="D22" s="141" t="s">
        <v>74</v>
      </c>
      <c r="E22" s="141" t="s">
        <v>81</v>
      </c>
      <c r="F22" s="151" t="s">
        <v>29</v>
      </c>
      <c r="G22" s="142">
        <v>1</v>
      </c>
      <c r="H22" s="142">
        <v>579690909</v>
      </c>
      <c r="I22" s="143"/>
      <c r="J22" s="142">
        <v>-601309091</v>
      </c>
      <c r="K22" s="142">
        <v>36078545.454545453</v>
      </c>
      <c r="L22" s="142">
        <v>3899999.9999999991</v>
      </c>
      <c r="M22" s="143"/>
      <c r="N22" s="143"/>
      <c r="O22" s="142">
        <v>10560363.454545449</v>
      </c>
      <c r="P22" s="158"/>
      <c r="Q22" s="159"/>
    </row>
    <row r="23" spans="1:17" x14ac:dyDescent="0.25">
      <c r="A23" s="144">
        <v>20</v>
      </c>
      <c r="B23" s="145" t="s">
        <v>82</v>
      </c>
      <c r="C23" s="145" t="s">
        <v>83</v>
      </c>
      <c r="D23" s="145" t="s">
        <v>74</v>
      </c>
      <c r="E23" s="145" t="s">
        <v>84</v>
      </c>
      <c r="F23" s="150" t="s">
        <v>20</v>
      </c>
      <c r="G23" s="146">
        <v>1</v>
      </c>
      <c r="H23" s="146">
        <v>562718182</v>
      </c>
      <c r="I23" s="147"/>
      <c r="J23" s="146">
        <v>-601309091</v>
      </c>
      <c r="K23" s="146">
        <v>71217545.454545453</v>
      </c>
      <c r="L23" s="146">
        <v>5499999.9999999991</v>
      </c>
      <c r="M23" s="146">
        <v>10039000</v>
      </c>
      <c r="N23" s="147"/>
      <c r="O23" s="146">
        <v>17087636.454545449</v>
      </c>
      <c r="P23" s="158"/>
      <c r="Q23" s="159"/>
    </row>
    <row r="24" spans="1:17" x14ac:dyDescent="0.25">
      <c r="A24" s="140">
        <v>21</v>
      </c>
      <c r="B24" s="141" t="s">
        <v>85</v>
      </c>
      <c r="C24" s="141" t="s">
        <v>86</v>
      </c>
      <c r="D24" s="141" t="s">
        <v>74</v>
      </c>
      <c r="E24" s="141" t="s">
        <v>87</v>
      </c>
      <c r="F24" s="151" t="s">
        <v>29</v>
      </c>
      <c r="G24" s="142">
        <v>1</v>
      </c>
      <c r="H24" s="142">
        <v>565445455</v>
      </c>
      <c r="I24" s="143"/>
      <c r="J24" s="142">
        <v>-601309091</v>
      </c>
      <c r="K24" s="142">
        <v>54117818.18181818</v>
      </c>
      <c r="L24" s="142">
        <v>7900000</v>
      </c>
      <c r="M24" s="143"/>
      <c r="N24" s="143"/>
      <c r="O24" s="142">
        <v>10354182.18181818</v>
      </c>
      <c r="P24" s="158"/>
      <c r="Q24" s="159"/>
    </row>
    <row r="25" spans="1:17" x14ac:dyDescent="0.25">
      <c r="A25" s="144">
        <v>22</v>
      </c>
      <c r="B25" s="145" t="s">
        <v>88</v>
      </c>
      <c r="C25" s="145" t="s">
        <v>89</v>
      </c>
      <c r="D25" s="145" t="s">
        <v>74</v>
      </c>
      <c r="E25" s="145" t="s">
        <v>90</v>
      </c>
      <c r="F25" s="151" t="s">
        <v>29</v>
      </c>
      <c r="G25" s="146">
        <v>1</v>
      </c>
      <c r="H25" s="146">
        <v>559081818</v>
      </c>
      <c r="I25" s="147"/>
      <c r="J25" s="146">
        <v>-601309091</v>
      </c>
      <c r="K25" s="146">
        <v>54117818.18181818</v>
      </c>
      <c r="L25" s="146">
        <v>2300000</v>
      </c>
      <c r="M25" s="147"/>
      <c r="N25" s="147"/>
      <c r="O25" s="146">
        <v>9590545.1818181798</v>
      </c>
      <c r="P25" s="158"/>
      <c r="Q25" s="159"/>
    </row>
    <row r="26" spans="1:17" x14ac:dyDescent="0.25">
      <c r="A26" s="140">
        <v>23</v>
      </c>
      <c r="B26" s="141" t="s">
        <v>91</v>
      </c>
      <c r="C26" s="141" t="s">
        <v>92</v>
      </c>
      <c r="D26" s="141" t="s">
        <v>74</v>
      </c>
      <c r="E26" s="141" t="s">
        <v>93</v>
      </c>
      <c r="F26" s="153" t="s">
        <v>50</v>
      </c>
      <c r="G26" s="142">
        <v>1</v>
      </c>
      <c r="H26" s="142">
        <v>588781818</v>
      </c>
      <c r="I26" s="143"/>
      <c r="J26" s="142">
        <v>-601309091</v>
      </c>
      <c r="K26" s="142">
        <v>36078545.454545453</v>
      </c>
      <c r="L26" s="142">
        <v>14400000</v>
      </c>
      <c r="M26" s="142">
        <v>7068651</v>
      </c>
      <c r="N26" s="143"/>
      <c r="O26" s="142">
        <v>2082621.4545454551</v>
      </c>
      <c r="P26" s="158"/>
      <c r="Q26" s="159"/>
    </row>
    <row r="27" spans="1:17" x14ac:dyDescent="0.25">
      <c r="A27" s="144">
        <v>24</v>
      </c>
      <c r="B27" s="145" t="s">
        <v>94</v>
      </c>
      <c r="C27" s="145" t="s">
        <v>95</v>
      </c>
      <c r="D27" s="145" t="s">
        <v>96</v>
      </c>
      <c r="E27" s="145" t="s">
        <v>97</v>
      </c>
      <c r="F27" s="153" t="s">
        <v>50</v>
      </c>
      <c r="G27" s="146">
        <v>1</v>
      </c>
      <c r="H27" s="146">
        <v>636636364</v>
      </c>
      <c r="I27" s="147"/>
      <c r="J27" s="146">
        <v>-653672727</v>
      </c>
      <c r="K27" s="146">
        <v>39220363.636363633</v>
      </c>
      <c r="L27" s="146">
        <v>12192000</v>
      </c>
      <c r="M27" s="146">
        <v>7672273</v>
      </c>
      <c r="N27" s="147"/>
      <c r="O27" s="146">
        <v>2319727.6363636348</v>
      </c>
      <c r="P27" s="158"/>
      <c r="Q27" s="159"/>
    </row>
    <row r="28" spans="1:17" x14ac:dyDescent="0.25">
      <c r="A28" s="140">
        <v>25</v>
      </c>
      <c r="B28" s="141" t="s">
        <v>98</v>
      </c>
      <c r="C28" s="141" t="s">
        <v>99</v>
      </c>
      <c r="D28" s="141" t="s">
        <v>96</v>
      </c>
      <c r="E28" s="141" t="s">
        <v>100</v>
      </c>
      <c r="F28" s="150" t="s">
        <v>20</v>
      </c>
      <c r="G28" s="142">
        <v>1</v>
      </c>
      <c r="H28" s="142">
        <v>670000000</v>
      </c>
      <c r="I28" s="143"/>
      <c r="J28" s="142">
        <v>-653672727</v>
      </c>
      <c r="K28" s="143"/>
      <c r="L28" s="142">
        <v>5599999.9999999991</v>
      </c>
      <c r="M28" s="142">
        <v>8022273</v>
      </c>
      <c r="N28" s="143"/>
      <c r="O28" s="142">
        <v>2705000</v>
      </c>
      <c r="P28" s="158"/>
      <c r="Q28" s="159"/>
    </row>
    <row r="29" spans="1:17" x14ac:dyDescent="0.25">
      <c r="A29" s="144">
        <v>26</v>
      </c>
      <c r="B29" s="145" t="s">
        <v>101</v>
      </c>
      <c r="C29" s="145" t="s">
        <v>102</v>
      </c>
      <c r="D29" s="145" t="s">
        <v>96</v>
      </c>
      <c r="E29" s="145" t="s">
        <v>103</v>
      </c>
      <c r="F29" s="151" t="s">
        <v>29</v>
      </c>
      <c r="G29" s="146">
        <v>1</v>
      </c>
      <c r="H29" s="146">
        <v>630963636</v>
      </c>
      <c r="I29" s="147"/>
      <c r="J29" s="146">
        <v>-653672727</v>
      </c>
      <c r="K29" s="146">
        <v>39220363.636363633</v>
      </c>
      <c r="L29" s="146">
        <v>8099999.9999999991</v>
      </c>
      <c r="M29" s="147"/>
      <c r="N29" s="147"/>
      <c r="O29" s="146">
        <v>8411272.636363633</v>
      </c>
      <c r="P29" s="158"/>
      <c r="Q29" s="159"/>
    </row>
    <row r="30" spans="1:17" x14ac:dyDescent="0.25">
      <c r="A30" s="140">
        <v>27</v>
      </c>
      <c r="B30" s="141" t="s">
        <v>104</v>
      </c>
      <c r="C30" s="141" t="s">
        <v>105</v>
      </c>
      <c r="D30" s="141" t="s">
        <v>106</v>
      </c>
      <c r="E30" s="141" t="s">
        <v>107</v>
      </c>
      <c r="F30" s="153" t="s">
        <v>50</v>
      </c>
      <c r="G30" s="142">
        <v>1</v>
      </c>
      <c r="H30" s="142">
        <v>626418182</v>
      </c>
      <c r="I30" s="143"/>
      <c r="J30" s="142">
        <v>-660481818</v>
      </c>
      <c r="K30" s="142">
        <v>59120363.636363633</v>
      </c>
      <c r="L30" s="142">
        <v>14400000</v>
      </c>
      <c r="M30" s="142">
        <v>7714818</v>
      </c>
      <c r="N30" s="143"/>
      <c r="O30" s="142">
        <v>2941909.6363636348</v>
      </c>
      <c r="P30" s="158"/>
      <c r="Q30" s="159"/>
    </row>
    <row r="31" spans="1:17" x14ac:dyDescent="0.25">
      <c r="A31" s="144">
        <v>28</v>
      </c>
      <c r="B31" s="145" t="s">
        <v>108</v>
      </c>
      <c r="C31" s="145" t="s">
        <v>109</v>
      </c>
      <c r="D31" s="145" t="s">
        <v>106</v>
      </c>
      <c r="E31" s="145" t="s">
        <v>110</v>
      </c>
      <c r="F31" s="151" t="s">
        <v>29</v>
      </c>
      <c r="G31" s="146">
        <v>1</v>
      </c>
      <c r="H31" s="146">
        <v>619145455</v>
      </c>
      <c r="I31" s="147"/>
      <c r="J31" s="146">
        <v>-653672727</v>
      </c>
      <c r="K31" s="146">
        <v>52311272.727272727</v>
      </c>
      <c r="L31" s="146">
        <v>5499999.9999999991</v>
      </c>
      <c r="M31" s="147"/>
      <c r="N31" s="147"/>
      <c r="O31" s="146">
        <v>12284000.72727273</v>
      </c>
      <c r="P31" s="158"/>
      <c r="Q31" s="159"/>
    </row>
    <row r="32" spans="1:17" x14ac:dyDescent="0.25">
      <c r="A32" s="140">
        <v>29</v>
      </c>
      <c r="B32" s="141" t="s">
        <v>111</v>
      </c>
      <c r="C32" s="141" t="s">
        <v>112</v>
      </c>
      <c r="D32" s="141" t="s">
        <v>106</v>
      </c>
      <c r="E32" s="141" t="s">
        <v>113</v>
      </c>
      <c r="F32" s="151" t="s">
        <v>29</v>
      </c>
      <c r="G32" s="142">
        <v>1</v>
      </c>
      <c r="H32" s="142">
        <v>629145455</v>
      </c>
      <c r="I32" s="143"/>
      <c r="J32" s="142">
        <v>-653672727</v>
      </c>
      <c r="K32" s="142">
        <v>39220363.636363633</v>
      </c>
      <c r="L32" s="142">
        <v>2300000</v>
      </c>
      <c r="M32" s="143"/>
      <c r="N32" s="143"/>
      <c r="O32" s="142">
        <v>12393091.636363629</v>
      </c>
      <c r="P32" s="158"/>
      <c r="Q32" s="159"/>
    </row>
    <row r="33" spans="1:17" x14ac:dyDescent="0.25">
      <c r="A33" s="144">
        <v>30</v>
      </c>
      <c r="B33" s="145" t="s">
        <v>114</v>
      </c>
      <c r="C33" s="145" t="s">
        <v>115</v>
      </c>
      <c r="D33" s="145" t="s">
        <v>106</v>
      </c>
      <c r="E33" s="145" t="s">
        <v>116</v>
      </c>
      <c r="F33" s="151" t="s">
        <v>29</v>
      </c>
      <c r="G33" s="146">
        <v>1</v>
      </c>
      <c r="H33" s="146">
        <v>630963636</v>
      </c>
      <c r="I33" s="147"/>
      <c r="J33" s="146">
        <v>-653672727</v>
      </c>
      <c r="K33" s="146">
        <v>39220363.636363633</v>
      </c>
      <c r="L33" s="146">
        <v>6399999.9999999991</v>
      </c>
      <c r="M33" s="147"/>
      <c r="N33" s="147"/>
      <c r="O33" s="146">
        <v>10111272.636363629</v>
      </c>
      <c r="P33" s="158"/>
      <c r="Q33" s="159"/>
    </row>
    <row r="34" spans="1:17" x14ac:dyDescent="0.25">
      <c r="A34" s="140">
        <v>31</v>
      </c>
      <c r="B34" s="141" t="s">
        <v>117</v>
      </c>
      <c r="C34" s="141" t="s">
        <v>118</v>
      </c>
      <c r="D34" s="141" t="s">
        <v>106</v>
      </c>
      <c r="E34" s="141" t="s">
        <v>119</v>
      </c>
      <c r="F34" s="150" t="s">
        <v>20</v>
      </c>
      <c r="G34" s="142">
        <v>1</v>
      </c>
      <c r="H34" s="142">
        <v>674545455</v>
      </c>
      <c r="I34" s="143"/>
      <c r="J34" s="142">
        <v>-653672727</v>
      </c>
      <c r="K34" s="143"/>
      <c r="L34" s="142">
        <v>6300000</v>
      </c>
      <c r="M34" s="142">
        <v>8322545</v>
      </c>
      <c r="N34" s="143"/>
      <c r="O34" s="142">
        <v>6250183</v>
      </c>
      <c r="P34" s="158"/>
      <c r="Q34" s="159"/>
    </row>
    <row r="35" spans="1:17" x14ac:dyDescent="0.25">
      <c r="A35" s="144">
        <v>32</v>
      </c>
      <c r="B35" s="145" t="s">
        <v>120</v>
      </c>
      <c r="C35" s="145" t="s">
        <v>121</v>
      </c>
      <c r="D35" s="145" t="s">
        <v>106</v>
      </c>
      <c r="E35" s="145" t="s">
        <v>122</v>
      </c>
      <c r="F35" s="150" t="s">
        <v>20</v>
      </c>
      <c r="G35" s="146">
        <v>1</v>
      </c>
      <c r="H35" s="146">
        <v>640054545</v>
      </c>
      <c r="I35" s="147"/>
      <c r="J35" s="146">
        <v>-653672727</v>
      </c>
      <c r="K35" s="146">
        <v>39220363.636363633</v>
      </c>
      <c r="L35" s="146">
        <v>11900000</v>
      </c>
      <c r="M35" s="146">
        <v>8322545</v>
      </c>
      <c r="N35" s="147"/>
      <c r="O35" s="146">
        <v>5379636.6363636348</v>
      </c>
      <c r="P35" s="158"/>
      <c r="Q35" s="159"/>
    </row>
    <row r="36" spans="1:17" x14ac:dyDescent="0.25">
      <c r="A36" s="140">
        <v>33</v>
      </c>
      <c r="B36" s="141" t="s">
        <v>123</v>
      </c>
      <c r="C36" s="141" t="s">
        <v>124</v>
      </c>
      <c r="D36" s="141" t="s">
        <v>106</v>
      </c>
      <c r="E36" s="141" t="s">
        <v>125</v>
      </c>
      <c r="F36" s="151" t="s">
        <v>29</v>
      </c>
      <c r="G36" s="142">
        <v>1</v>
      </c>
      <c r="H36" s="142">
        <v>632781818</v>
      </c>
      <c r="I36" s="143"/>
      <c r="J36" s="142">
        <v>-653672727</v>
      </c>
      <c r="K36" s="142">
        <v>39220363.636363633</v>
      </c>
      <c r="L36" s="142">
        <v>7999999.9999999991</v>
      </c>
      <c r="M36" s="143"/>
      <c r="N36" s="143"/>
      <c r="O36" s="142">
        <v>10329454.636363629</v>
      </c>
      <c r="P36" s="158"/>
      <c r="Q36" s="159"/>
    </row>
    <row r="37" spans="1:17" x14ac:dyDescent="0.25">
      <c r="A37" s="144">
        <v>34</v>
      </c>
      <c r="B37" s="145" t="s">
        <v>126</v>
      </c>
      <c r="C37" s="145" t="s">
        <v>127</v>
      </c>
      <c r="D37" s="145" t="s">
        <v>106</v>
      </c>
      <c r="E37" s="145" t="s">
        <v>128</v>
      </c>
      <c r="F37" s="154" t="s">
        <v>54</v>
      </c>
      <c r="G37" s="146">
        <v>1</v>
      </c>
      <c r="H37" s="146">
        <v>675454545</v>
      </c>
      <c r="I37" s="147"/>
      <c r="J37" s="146">
        <v>-653672727</v>
      </c>
      <c r="K37" s="147"/>
      <c r="L37" s="146">
        <v>12363363.63636364</v>
      </c>
      <c r="M37" s="146">
        <v>9073637</v>
      </c>
      <c r="N37" s="147"/>
      <c r="O37" s="146">
        <v>344817.36363636138</v>
      </c>
      <c r="P37" s="158"/>
      <c r="Q37" s="159"/>
    </row>
    <row r="38" spans="1:17" x14ac:dyDescent="0.25">
      <c r="A38" s="140">
        <v>35</v>
      </c>
      <c r="B38" s="141" t="s">
        <v>129</v>
      </c>
      <c r="C38" s="141" t="s">
        <v>130</v>
      </c>
      <c r="D38" s="141" t="s">
        <v>106</v>
      </c>
      <c r="E38" s="141" t="s">
        <v>131</v>
      </c>
      <c r="F38" s="151" t="s">
        <v>29</v>
      </c>
      <c r="G38" s="142">
        <v>1</v>
      </c>
      <c r="H38" s="142">
        <v>640054545</v>
      </c>
      <c r="I38" s="143"/>
      <c r="J38" s="142">
        <v>-653672727</v>
      </c>
      <c r="K38" s="142">
        <v>39220363.636363633</v>
      </c>
      <c r="L38" s="142">
        <v>11900000</v>
      </c>
      <c r="M38" s="142">
        <v>9654545</v>
      </c>
      <c r="N38" s="143"/>
      <c r="O38" s="142">
        <v>4047636.6363636348</v>
      </c>
      <c r="P38" s="158"/>
      <c r="Q38" s="159"/>
    </row>
    <row r="39" spans="1:17" x14ac:dyDescent="0.25">
      <c r="A39" s="144">
        <v>36</v>
      </c>
      <c r="B39" s="145" t="s">
        <v>132</v>
      </c>
      <c r="C39" s="145" t="s">
        <v>133</v>
      </c>
      <c r="D39" s="145" t="s">
        <v>106</v>
      </c>
      <c r="E39" s="145" t="s">
        <v>134</v>
      </c>
      <c r="F39" s="153" t="s">
        <v>50</v>
      </c>
      <c r="G39" s="146">
        <v>1</v>
      </c>
      <c r="H39" s="146">
        <v>640054545</v>
      </c>
      <c r="I39" s="147"/>
      <c r="J39" s="146">
        <v>-653672727</v>
      </c>
      <c r="K39" s="146">
        <v>39220363.636363633</v>
      </c>
      <c r="L39" s="146">
        <v>14400000</v>
      </c>
      <c r="M39" s="146">
        <v>9654545</v>
      </c>
      <c r="N39" s="147"/>
      <c r="O39" s="146">
        <v>1547636.6363636351</v>
      </c>
      <c r="P39" s="158"/>
      <c r="Q39" s="159"/>
    </row>
    <row r="40" spans="1:17" x14ac:dyDescent="0.25">
      <c r="A40" s="140">
        <v>37</v>
      </c>
      <c r="B40" s="141" t="s">
        <v>135</v>
      </c>
      <c r="C40" s="141" t="s">
        <v>136</v>
      </c>
      <c r="D40" s="141" t="s">
        <v>106</v>
      </c>
      <c r="E40" s="141" t="s">
        <v>137</v>
      </c>
      <c r="F40" s="154" t="s">
        <v>54</v>
      </c>
      <c r="G40" s="142">
        <v>1</v>
      </c>
      <c r="H40" s="142">
        <v>619627273</v>
      </c>
      <c r="I40" s="143"/>
      <c r="J40" s="142">
        <v>-653672727</v>
      </c>
      <c r="K40" s="142">
        <v>58830545.454545453</v>
      </c>
      <c r="L40" s="142">
        <v>11768000</v>
      </c>
      <c r="M40" s="142">
        <v>9857000</v>
      </c>
      <c r="N40" s="143"/>
      <c r="O40" s="142">
        <v>3160091.4545454551</v>
      </c>
      <c r="P40" s="158"/>
      <c r="Q40" s="159"/>
    </row>
    <row r="41" spans="1:17" x14ac:dyDescent="0.25">
      <c r="A41" s="144">
        <v>38</v>
      </c>
      <c r="B41" s="145" t="s">
        <v>138</v>
      </c>
      <c r="C41" s="145" t="s">
        <v>139</v>
      </c>
      <c r="D41" s="145" t="s">
        <v>106</v>
      </c>
      <c r="E41" s="145" t="s">
        <v>140</v>
      </c>
      <c r="F41" s="154" t="s">
        <v>54</v>
      </c>
      <c r="G41" s="146">
        <v>1</v>
      </c>
      <c r="H41" s="146">
        <v>1225590909</v>
      </c>
      <c r="I41" s="147"/>
      <c r="J41" s="146">
        <v>-1307345454</v>
      </c>
      <c r="K41" s="146">
        <v>52311272.727272727</v>
      </c>
      <c r="L41" s="146">
        <v>14702363.81818182</v>
      </c>
      <c r="M41" s="146">
        <v>9857000</v>
      </c>
      <c r="N41" s="147"/>
      <c r="O41" s="146">
        <v>-54002636.090909094</v>
      </c>
      <c r="P41" s="158"/>
      <c r="Q41" s="159"/>
    </row>
    <row r="42" spans="1:17" x14ac:dyDescent="0.25">
      <c r="A42" s="140">
        <v>39</v>
      </c>
      <c r="B42" s="141" t="s">
        <v>141</v>
      </c>
      <c r="C42" s="141" t="s">
        <v>142</v>
      </c>
      <c r="D42" s="141" t="s">
        <v>106</v>
      </c>
      <c r="E42" s="141" t="s">
        <v>143</v>
      </c>
      <c r="F42" s="151" t="s">
        <v>29</v>
      </c>
      <c r="G42" s="142">
        <v>1</v>
      </c>
      <c r="H42" s="142">
        <v>626418182</v>
      </c>
      <c r="I42" s="143"/>
      <c r="J42" s="142">
        <v>-653672727</v>
      </c>
      <c r="K42" s="142">
        <v>52311272.727272727</v>
      </c>
      <c r="L42" s="142">
        <v>11900000</v>
      </c>
      <c r="M42" s="143"/>
      <c r="N42" s="143"/>
      <c r="O42" s="142">
        <v>13156727.72727273</v>
      </c>
      <c r="P42" s="158"/>
      <c r="Q42" s="159"/>
    </row>
    <row r="43" spans="1:17" x14ac:dyDescent="0.25">
      <c r="A43" s="144">
        <v>40</v>
      </c>
      <c r="B43" s="145" t="s">
        <v>144</v>
      </c>
      <c r="C43" s="145" t="s">
        <v>145</v>
      </c>
      <c r="D43" s="145" t="s">
        <v>106</v>
      </c>
      <c r="E43" s="145" t="s">
        <v>146</v>
      </c>
      <c r="F43" s="153" t="s">
        <v>50</v>
      </c>
      <c r="G43" s="146">
        <v>1</v>
      </c>
      <c r="H43" s="146">
        <v>629145455</v>
      </c>
      <c r="I43" s="147"/>
      <c r="J43" s="146">
        <v>-653672727</v>
      </c>
      <c r="K43" s="147"/>
      <c r="L43" s="147"/>
      <c r="M43" s="147"/>
      <c r="N43" s="147"/>
      <c r="O43" s="146">
        <v>-24527272</v>
      </c>
      <c r="P43" s="158"/>
      <c r="Q43" s="159"/>
    </row>
    <row r="44" spans="1:17" x14ac:dyDescent="0.25">
      <c r="A44" s="140">
        <v>41</v>
      </c>
      <c r="B44" s="141" t="s">
        <v>147</v>
      </c>
      <c r="C44" s="141" t="s">
        <v>148</v>
      </c>
      <c r="D44" s="141" t="s">
        <v>106</v>
      </c>
      <c r="E44" s="141" t="s">
        <v>149</v>
      </c>
      <c r="F44" s="151" t="s">
        <v>29</v>
      </c>
      <c r="G44" s="142">
        <v>1</v>
      </c>
      <c r="H44" s="142">
        <v>630453727</v>
      </c>
      <c r="I44" s="143"/>
      <c r="J44" s="142">
        <v>-653672727</v>
      </c>
      <c r="K44" s="142">
        <v>48437149.090909094</v>
      </c>
      <c r="L44" s="142">
        <v>14400000</v>
      </c>
      <c r="M44" s="143"/>
      <c r="N44" s="143"/>
      <c r="O44" s="142">
        <v>10818149.09090909</v>
      </c>
      <c r="P44" s="158"/>
      <c r="Q44" s="159"/>
    </row>
    <row r="45" spans="1:17" x14ac:dyDescent="0.25">
      <c r="A45" s="144">
        <v>42</v>
      </c>
      <c r="B45" s="145" t="s">
        <v>150</v>
      </c>
      <c r="C45" s="145" t="s">
        <v>151</v>
      </c>
      <c r="D45" s="145" t="s">
        <v>106</v>
      </c>
      <c r="E45" s="145" t="s">
        <v>152</v>
      </c>
      <c r="F45" s="151" t="s">
        <v>29</v>
      </c>
      <c r="G45" s="146">
        <v>1</v>
      </c>
      <c r="H45" s="146">
        <v>1222890910</v>
      </c>
      <c r="I45" s="147"/>
      <c r="J45" s="146">
        <v>-1307345454</v>
      </c>
      <c r="K45" s="146">
        <v>58830545.454545453</v>
      </c>
      <c r="L45" s="146">
        <v>4699999.9999999991</v>
      </c>
      <c r="M45" s="147"/>
      <c r="N45" s="147"/>
      <c r="O45" s="146">
        <v>-30323998.545454551</v>
      </c>
      <c r="P45" s="158"/>
      <c r="Q45" s="159"/>
    </row>
    <row r="46" spans="1:17" x14ac:dyDescent="0.25">
      <c r="A46" s="140">
        <v>43</v>
      </c>
      <c r="B46" s="141" t="s">
        <v>153</v>
      </c>
      <c r="C46" s="141" t="s">
        <v>154</v>
      </c>
      <c r="D46" s="141" t="s">
        <v>106</v>
      </c>
      <c r="E46" s="141" t="s">
        <v>155</v>
      </c>
      <c r="F46" s="153" t="s">
        <v>50</v>
      </c>
      <c r="G46" s="142">
        <v>1</v>
      </c>
      <c r="H46" s="142">
        <v>605990909</v>
      </c>
      <c r="I46" s="143"/>
      <c r="J46" s="142">
        <v>-660481818</v>
      </c>
      <c r="K46" s="142">
        <v>87457818.181818172</v>
      </c>
      <c r="L46" s="142">
        <v>14400000</v>
      </c>
      <c r="M46" s="142">
        <v>9654545</v>
      </c>
      <c r="N46" s="143"/>
      <c r="O46" s="142">
        <v>8912364.1818181723</v>
      </c>
      <c r="P46" s="158"/>
      <c r="Q46" s="159"/>
    </row>
    <row r="47" spans="1:17" x14ac:dyDescent="0.25">
      <c r="A47" s="144">
        <v>44</v>
      </c>
      <c r="B47" s="145" t="s">
        <v>156</v>
      </c>
      <c r="C47" s="145" t="s">
        <v>157</v>
      </c>
      <c r="D47" s="145" t="s">
        <v>106</v>
      </c>
      <c r="E47" s="145" t="s">
        <v>158</v>
      </c>
      <c r="F47" s="153" t="s">
        <v>50</v>
      </c>
      <c r="G47" s="146">
        <v>1</v>
      </c>
      <c r="H47" s="146">
        <v>615509091</v>
      </c>
      <c r="I47" s="147"/>
      <c r="J47" s="146">
        <v>-653672727</v>
      </c>
      <c r="K47" s="146">
        <v>52311272.727272727</v>
      </c>
      <c r="L47" s="146">
        <v>4122182</v>
      </c>
      <c r="M47" s="146">
        <v>9857000</v>
      </c>
      <c r="N47" s="147"/>
      <c r="O47" s="146">
        <v>168454.7272727266</v>
      </c>
      <c r="P47" s="158"/>
      <c r="Q47" s="159"/>
    </row>
    <row r="48" spans="1:17" x14ac:dyDescent="0.25">
      <c r="A48" s="140">
        <v>45</v>
      </c>
      <c r="B48" s="141" t="s">
        <v>159</v>
      </c>
      <c r="C48" s="141" t="s">
        <v>160</v>
      </c>
      <c r="D48" s="141" t="s">
        <v>106</v>
      </c>
      <c r="E48" s="141" t="s">
        <v>161</v>
      </c>
      <c r="F48" s="151" t="s">
        <v>29</v>
      </c>
      <c r="G48" s="142">
        <v>1</v>
      </c>
      <c r="H48" s="142">
        <v>626418182</v>
      </c>
      <c r="I48" s="143"/>
      <c r="J48" s="142">
        <v>-653672727</v>
      </c>
      <c r="K48" s="142">
        <v>52311272.727272727</v>
      </c>
      <c r="L48" s="142">
        <v>11900000</v>
      </c>
      <c r="M48" s="143"/>
      <c r="N48" s="143"/>
      <c r="O48" s="142">
        <v>13156727.72727273</v>
      </c>
      <c r="P48" s="158"/>
      <c r="Q48" s="159"/>
    </row>
    <row r="49" spans="1:17" x14ac:dyDescent="0.25">
      <c r="A49" s="144">
        <v>46</v>
      </c>
      <c r="B49" s="145" t="s">
        <v>162</v>
      </c>
      <c r="C49" s="145" t="s">
        <v>163</v>
      </c>
      <c r="D49" s="145" t="s">
        <v>106</v>
      </c>
      <c r="E49" s="145" t="s">
        <v>164</v>
      </c>
      <c r="F49" s="154" t="s">
        <v>54</v>
      </c>
      <c r="G49" s="146">
        <v>1</v>
      </c>
      <c r="H49" s="146">
        <v>629145455</v>
      </c>
      <c r="I49" s="147"/>
      <c r="J49" s="146">
        <v>-653672727</v>
      </c>
      <c r="K49" s="146">
        <v>39220363.636363633</v>
      </c>
      <c r="L49" s="146">
        <v>4800000</v>
      </c>
      <c r="M49" s="146">
        <v>9857000</v>
      </c>
      <c r="N49" s="147"/>
      <c r="O49" s="146">
        <v>36091.636363632977</v>
      </c>
      <c r="P49" s="158"/>
      <c r="Q49" s="159"/>
    </row>
    <row r="50" spans="1:17" x14ac:dyDescent="0.25">
      <c r="A50" s="140">
        <v>47</v>
      </c>
      <c r="B50" s="141" t="s">
        <v>165</v>
      </c>
      <c r="C50" s="141" t="s">
        <v>166</v>
      </c>
      <c r="D50" s="141" t="s">
        <v>106</v>
      </c>
      <c r="E50" s="141" t="s">
        <v>167</v>
      </c>
      <c r="F50" s="154" t="s">
        <v>54</v>
      </c>
      <c r="G50" s="142">
        <v>1</v>
      </c>
      <c r="H50" s="142">
        <v>629145455</v>
      </c>
      <c r="I50" s="143"/>
      <c r="J50" s="142">
        <v>-653672727</v>
      </c>
      <c r="K50" s="142">
        <v>39220363.636363633</v>
      </c>
      <c r="L50" s="142">
        <v>4800000</v>
      </c>
      <c r="M50" s="142">
        <v>9857000</v>
      </c>
      <c r="N50" s="143"/>
      <c r="O50" s="142">
        <v>36091.636363632977</v>
      </c>
      <c r="P50" s="158"/>
      <c r="Q50" s="159"/>
    </row>
    <row r="51" spans="1:17" x14ac:dyDescent="0.25">
      <c r="A51" s="144">
        <v>48</v>
      </c>
      <c r="B51" s="145" t="s">
        <v>168</v>
      </c>
      <c r="C51" s="145" t="s">
        <v>169</v>
      </c>
      <c r="D51" s="145" t="s">
        <v>106</v>
      </c>
      <c r="E51" s="145" t="s">
        <v>170</v>
      </c>
      <c r="F51" s="153" t="s">
        <v>50</v>
      </c>
      <c r="G51" s="146">
        <v>1</v>
      </c>
      <c r="H51" s="146">
        <v>629145455</v>
      </c>
      <c r="I51" s="147"/>
      <c r="J51" s="146">
        <v>-653672727</v>
      </c>
      <c r="K51" s="146">
        <v>39220363.636363633</v>
      </c>
      <c r="L51" s="146">
        <v>4800000</v>
      </c>
      <c r="M51" s="146">
        <v>6070098</v>
      </c>
      <c r="N51" s="147"/>
      <c r="O51" s="146">
        <v>3822993.636363633</v>
      </c>
      <c r="P51" s="158"/>
      <c r="Q51" s="159"/>
    </row>
    <row r="52" spans="1:17" x14ac:dyDescent="0.25">
      <c r="A52" s="140">
        <v>49</v>
      </c>
      <c r="B52" s="141" t="s">
        <v>171</v>
      </c>
      <c r="C52" s="141" t="s">
        <v>172</v>
      </c>
      <c r="D52" s="141" t="s">
        <v>106</v>
      </c>
      <c r="E52" s="141" t="s">
        <v>173</v>
      </c>
      <c r="F52" s="152" t="s">
        <v>43</v>
      </c>
      <c r="G52" s="142">
        <v>1</v>
      </c>
      <c r="H52" s="142">
        <v>640054545</v>
      </c>
      <c r="I52" s="143"/>
      <c r="J52" s="142">
        <v>-653672727</v>
      </c>
      <c r="K52" s="142">
        <v>39220363.636363633</v>
      </c>
      <c r="L52" s="142">
        <v>12592000</v>
      </c>
      <c r="M52" s="142">
        <v>9654545</v>
      </c>
      <c r="N52" s="142">
        <v>2260000</v>
      </c>
      <c r="O52" s="142">
        <v>1095636.6363636351</v>
      </c>
      <c r="P52" s="158"/>
      <c r="Q52" s="159"/>
    </row>
    <row r="53" spans="1:17" x14ac:dyDescent="0.25">
      <c r="A53" s="144">
        <v>50</v>
      </c>
      <c r="B53" s="145" t="s">
        <v>174</v>
      </c>
      <c r="C53" s="145" t="s">
        <v>175</v>
      </c>
      <c r="D53" s="145" t="s">
        <v>106</v>
      </c>
      <c r="E53" s="145" t="s">
        <v>176</v>
      </c>
      <c r="F53" s="153" t="s">
        <v>50</v>
      </c>
      <c r="G53" s="146">
        <v>1</v>
      </c>
      <c r="H53" s="146">
        <v>640054545</v>
      </c>
      <c r="I53" s="147"/>
      <c r="J53" s="146">
        <v>-653672727</v>
      </c>
      <c r="K53" s="146">
        <v>39220363.636363633</v>
      </c>
      <c r="L53" s="146">
        <v>14400000</v>
      </c>
      <c r="M53" s="146">
        <v>7714818</v>
      </c>
      <c r="N53" s="147"/>
      <c r="O53" s="146">
        <v>3487363.6363636348</v>
      </c>
      <c r="P53" s="158"/>
      <c r="Q53" s="159"/>
    </row>
    <row r="54" spans="1:17" x14ac:dyDescent="0.25">
      <c r="A54" s="140">
        <v>51</v>
      </c>
      <c r="B54" s="141" t="s">
        <v>177</v>
      </c>
      <c r="C54" s="141" t="s">
        <v>178</v>
      </c>
      <c r="D54" s="141" t="s">
        <v>106</v>
      </c>
      <c r="E54" s="141" t="s">
        <v>179</v>
      </c>
      <c r="F54" s="151" t="s">
        <v>29</v>
      </c>
      <c r="G54" s="142">
        <v>1</v>
      </c>
      <c r="H54" s="142">
        <v>671818182</v>
      </c>
      <c r="I54" s="143"/>
      <c r="J54" s="142">
        <v>-653672727</v>
      </c>
      <c r="K54" s="143"/>
      <c r="L54" s="142">
        <v>3899999.9999999991</v>
      </c>
      <c r="M54" s="143"/>
      <c r="N54" s="143"/>
      <c r="O54" s="142">
        <v>14245455</v>
      </c>
      <c r="P54" s="158"/>
      <c r="Q54" s="159"/>
    </row>
    <row r="55" spans="1:17" x14ac:dyDescent="0.25">
      <c r="A55" s="144">
        <v>52</v>
      </c>
      <c r="B55" s="145" t="s">
        <v>180</v>
      </c>
      <c r="C55" s="145" t="s">
        <v>181</v>
      </c>
      <c r="D55" s="145" t="s">
        <v>106</v>
      </c>
      <c r="E55" s="145" t="s">
        <v>182</v>
      </c>
      <c r="F55" s="152" t="s">
        <v>43</v>
      </c>
      <c r="G55" s="146">
        <v>1</v>
      </c>
      <c r="H55" s="146">
        <v>619627273</v>
      </c>
      <c r="I55" s="147"/>
      <c r="J55" s="146">
        <v>-653672727</v>
      </c>
      <c r="K55" s="146">
        <v>58830545.454545453</v>
      </c>
      <c r="L55" s="146">
        <v>11900000</v>
      </c>
      <c r="M55" s="146">
        <v>9654545</v>
      </c>
      <c r="N55" s="147"/>
      <c r="O55" s="146">
        <v>3230546.4545454551</v>
      </c>
      <c r="P55" s="158"/>
      <c r="Q55" s="159"/>
    </row>
    <row r="56" spans="1:17" x14ac:dyDescent="0.25">
      <c r="A56" s="140">
        <v>53</v>
      </c>
      <c r="B56" s="141" t="s">
        <v>183</v>
      </c>
      <c r="C56" s="141" t="s">
        <v>184</v>
      </c>
      <c r="D56" s="141" t="s">
        <v>106</v>
      </c>
      <c r="E56" s="141" t="s">
        <v>185</v>
      </c>
      <c r="F56" s="154" t="s">
        <v>54</v>
      </c>
      <c r="G56" s="142">
        <v>1</v>
      </c>
      <c r="H56" s="142">
        <v>629145455</v>
      </c>
      <c r="I56" s="143"/>
      <c r="J56" s="142">
        <v>-653672727</v>
      </c>
      <c r="K56" s="142">
        <v>39220363.636363633</v>
      </c>
      <c r="L56" s="142">
        <v>4122182</v>
      </c>
      <c r="M56" s="142">
        <v>9857000</v>
      </c>
      <c r="N56" s="143"/>
      <c r="O56" s="142">
        <v>713909.63636363298</v>
      </c>
      <c r="P56" s="158"/>
      <c r="Q56" s="159"/>
    </row>
    <row r="57" spans="1:17" x14ac:dyDescent="0.25">
      <c r="A57" s="144">
        <v>54</v>
      </c>
      <c r="B57" s="145" t="s">
        <v>186</v>
      </c>
      <c r="C57" s="145" t="s">
        <v>187</v>
      </c>
      <c r="D57" s="145" t="s">
        <v>106</v>
      </c>
      <c r="E57" s="145" t="s">
        <v>188</v>
      </c>
      <c r="F57" s="153" t="s">
        <v>50</v>
      </c>
      <c r="G57" s="146">
        <v>1</v>
      </c>
      <c r="H57" s="146">
        <v>640054545</v>
      </c>
      <c r="I57" s="147"/>
      <c r="J57" s="146">
        <v>-653672727</v>
      </c>
      <c r="K57" s="146">
        <v>39220363.636363633</v>
      </c>
      <c r="L57" s="146">
        <v>14400000</v>
      </c>
      <c r="M57" s="146">
        <v>7714818</v>
      </c>
      <c r="N57" s="147"/>
      <c r="O57" s="146">
        <v>3487363.6363636348</v>
      </c>
      <c r="P57" s="158"/>
      <c r="Q57" s="159"/>
    </row>
    <row r="58" spans="1:17" x14ac:dyDescent="0.25">
      <c r="A58" s="140">
        <v>55</v>
      </c>
      <c r="B58" s="141" t="s">
        <v>189</v>
      </c>
      <c r="C58" s="141" t="s">
        <v>190</v>
      </c>
      <c r="D58" s="141" t="s">
        <v>106</v>
      </c>
      <c r="E58" s="141" t="s">
        <v>191</v>
      </c>
      <c r="F58" s="152" t="s">
        <v>43</v>
      </c>
      <c r="G58" s="142">
        <v>1</v>
      </c>
      <c r="H58" s="142">
        <v>630963636</v>
      </c>
      <c r="I58" s="143"/>
      <c r="J58" s="142">
        <v>-653672727</v>
      </c>
      <c r="K58" s="142">
        <v>39220363.636363633</v>
      </c>
      <c r="L58" s="142">
        <v>6399999.9999999991</v>
      </c>
      <c r="M58" s="143"/>
      <c r="N58" s="143"/>
      <c r="O58" s="142">
        <v>10111272.636363629</v>
      </c>
      <c r="P58" s="158"/>
      <c r="Q58" s="159"/>
    </row>
    <row r="59" spans="1:17" x14ac:dyDescent="0.25">
      <c r="A59" s="144">
        <v>56</v>
      </c>
      <c r="B59" s="145" t="s">
        <v>192</v>
      </c>
      <c r="C59" s="145" t="s">
        <v>193</v>
      </c>
      <c r="D59" s="145" t="s">
        <v>106</v>
      </c>
      <c r="E59" s="145" t="s">
        <v>194</v>
      </c>
      <c r="F59" s="153" t="s">
        <v>50</v>
      </c>
      <c r="G59" s="146">
        <v>1</v>
      </c>
      <c r="H59" s="146">
        <v>640054545</v>
      </c>
      <c r="I59" s="147"/>
      <c r="J59" s="146">
        <v>-653672727</v>
      </c>
      <c r="K59" s="146">
        <v>39220363.636363633</v>
      </c>
      <c r="L59" s="146">
        <v>14400000</v>
      </c>
      <c r="M59" s="146">
        <v>7714818</v>
      </c>
      <c r="N59" s="147"/>
      <c r="O59" s="146">
        <v>3487363.6363636348</v>
      </c>
      <c r="P59" s="158"/>
      <c r="Q59" s="159"/>
    </row>
    <row r="60" spans="1:17" x14ac:dyDescent="0.25">
      <c r="A60" s="140">
        <v>57</v>
      </c>
      <c r="B60" s="141" t="s">
        <v>195</v>
      </c>
      <c r="C60" s="141" t="s">
        <v>196</v>
      </c>
      <c r="D60" s="141" t="s">
        <v>106</v>
      </c>
      <c r="E60" s="141" t="s">
        <v>197</v>
      </c>
      <c r="F60" s="152" t="s">
        <v>43</v>
      </c>
      <c r="G60" s="142">
        <v>1</v>
      </c>
      <c r="H60" s="142">
        <v>626418182</v>
      </c>
      <c r="I60" s="143"/>
      <c r="J60" s="142">
        <v>-660481818</v>
      </c>
      <c r="K60" s="142">
        <v>59120363.636363633</v>
      </c>
      <c r="L60" s="142">
        <v>14400000</v>
      </c>
      <c r="M60" s="142">
        <v>9211400</v>
      </c>
      <c r="N60" s="143"/>
      <c r="O60" s="142">
        <v>1445327.6363636351</v>
      </c>
      <c r="P60" s="158"/>
      <c r="Q60" s="159"/>
    </row>
    <row r="61" spans="1:17" x14ac:dyDescent="0.25">
      <c r="A61" s="144">
        <v>58</v>
      </c>
      <c r="B61" s="145" t="s">
        <v>198</v>
      </c>
      <c r="C61" s="145" t="s">
        <v>199</v>
      </c>
      <c r="D61" s="145" t="s">
        <v>106</v>
      </c>
      <c r="E61" s="145" t="s">
        <v>200</v>
      </c>
      <c r="F61" s="154" t="s">
        <v>54</v>
      </c>
      <c r="G61" s="146">
        <v>1</v>
      </c>
      <c r="H61" s="146">
        <v>595081818</v>
      </c>
      <c r="I61" s="147"/>
      <c r="J61" s="146">
        <v>-653672727</v>
      </c>
      <c r="K61" s="146">
        <v>71921454.545454547</v>
      </c>
      <c r="L61" s="146">
        <v>2845600</v>
      </c>
      <c r="M61" s="146">
        <v>9857000</v>
      </c>
      <c r="N61" s="146">
        <v>2443000</v>
      </c>
      <c r="O61" s="146">
        <v>-1815054.454545453</v>
      </c>
      <c r="P61" s="158"/>
      <c r="Q61" s="159"/>
    </row>
    <row r="62" spans="1:17" x14ac:dyDescent="0.25">
      <c r="A62" s="140">
        <v>59</v>
      </c>
      <c r="B62" s="141" t="s">
        <v>201</v>
      </c>
      <c r="C62" s="141" t="s">
        <v>202</v>
      </c>
      <c r="D62" s="141" t="s">
        <v>106</v>
      </c>
      <c r="E62" s="141" t="s">
        <v>203</v>
      </c>
      <c r="F62" s="152" t="s">
        <v>43</v>
      </c>
      <c r="G62" s="142">
        <v>1</v>
      </c>
      <c r="H62" s="142">
        <v>626418182</v>
      </c>
      <c r="I62" s="143"/>
      <c r="J62" s="142">
        <v>-653672727</v>
      </c>
      <c r="K62" s="142">
        <v>52311272.727272727</v>
      </c>
      <c r="L62" s="142">
        <v>10400000</v>
      </c>
      <c r="M62" s="142">
        <v>9654545</v>
      </c>
      <c r="N62" s="143"/>
      <c r="O62" s="142">
        <v>5002182.7272727266</v>
      </c>
      <c r="P62" s="158"/>
      <c r="Q62" s="159"/>
    </row>
    <row r="63" spans="1:17" x14ac:dyDescent="0.25">
      <c r="A63" s="144">
        <v>60</v>
      </c>
      <c r="B63" s="145" t="s">
        <v>204</v>
      </c>
      <c r="C63" s="145" t="s">
        <v>205</v>
      </c>
      <c r="D63" s="145" t="s">
        <v>106</v>
      </c>
      <c r="E63" s="145" t="s">
        <v>206</v>
      </c>
      <c r="F63" s="151" t="s">
        <v>29</v>
      </c>
      <c r="G63" s="146">
        <v>1</v>
      </c>
      <c r="H63" s="146">
        <v>640054545</v>
      </c>
      <c r="I63" s="147"/>
      <c r="J63" s="146">
        <v>-653672727</v>
      </c>
      <c r="K63" s="146">
        <v>39220363.636363633</v>
      </c>
      <c r="L63" s="146">
        <v>11900000</v>
      </c>
      <c r="M63" s="147"/>
      <c r="N63" s="147"/>
      <c r="O63" s="146">
        <v>13702181.636363629</v>
      </c>
      <c r="P63" s="158"/>
      <c r="Q63" s="159"/>
    </row>
    <row r="64" spans="1:17" x14ac:dyDescent="0.25">
      <c r="A64" s="140">
        <v>61</v>
      </c>
      <c r="B64" s="141" t="s">
        <v>207</v>
      </c>
      <c r="C64" s="141" t="s">
        <v>208</v>
      </c>
      <c r="D64" s="141" t="s">
        <v>106</v>
      </c>
      <c r="E64" s="141" t="s">
        <v>209</v>
      </c>
      <c r="F64" s="151" t="s">
        <v>29</v>
      </c>
      <c r="G64" s="142">
        <v>1</v>
      </c>
      <c r="H64" s="142">
        <v>632781818</v>
      </c>
      <c r="I64" s="143"/>
      <c r="J64" s="142">
        <v>-653672727</v>
      </c>
      <c r="K64" s="142">
        <v>39220363.636363633</v>
      </c>
      <c r="L64" s="142">
        <v>5499999.9999999991</v>
      </c>
      <c r="M64" s="143"/>
      <c r="N64" s="143"/>
      <c r="O64" s="142">
        <v>12829454.636363629</v>
      </c>
      <c r="P64" s="158"/>
      <c r="Q64" s="159"/>
    </row>
    <row r="65" spans="1:17" x14ac:dyDescent="0.25">
      <c r="A65" s="144">
        <v>62</v>
      </c>
      <c r="B65" s="145" t="s">
        <v>210</v>
      </c>
      <c r="C65" s="145" t="s">
        <v>211</v>
      </c>
      <c r="D65" s="145" t="s">
        <v>106</v>
      </c>
      <c r="E65" s="145" t="s">
        <v>212</v>
      </c>
      <c r="F65" s="150" t="s">
        <v>20</v>
      </c>
      <c r="G65" s="146">
        <v>1</v>
      </c>
      <c r="H65" s="146">
        <v>619627273</v>
      </c>
      <c r="I65" s="147"/>
      <c r="J65" s="146">
        <v>-653672727</v>
      </c>
      <c r="K65" s="146">
        <v>58830545.454545453</v>
      </c>
      <c r="L65" s="146">
        <v>14400000</v>
      </c>
      <c r="M65" s="147"/>
      <c r="N65" s="147"/>
      <c r="O65" s="146">
        <v>10385091.454545461</v>
      </c>
      <c r="P65" s="158"/>
      <c r="Q65" s="159"/>
    </row>
    <row r="66" spans="1:17" x14ac:dyDescent="0.25">
      <c r="A66" s="140">
        <v>63</v>
      </c>
      <c r="B66" s="141" t="s">
        <v>213</v>
      </c>
      <c r="C66" s="141" t="s">
        <v>214</v>
      </c>
      <c r="D66" s="141" t="s">
        <v>106</v>
      </c>
      <c r="E66" s="141" t="s">
        <v>215</v>
      </c>
      <c r="F66" s="150" t="s">
        <v>20</v>
      </c>
      <c r="G66" s="142">
        <v>1</v>
      </c>
      <c r="H66" s="142">
        <v>674545455</v>
      </c>
      <c r="I66" s="143"/>
      <c r="J66" s="142">
        <v>-653672727</v>
      </c>
      <c r="K66" s="143"/>
      <c r="L66" s="142">
        <v>6300000</v>
      </c>
      <c r="M66" s="143"/>
      <c r="N66" s="143"/>
      <c r="O66" s="142">
        <v>14572728</v>
      </c>
      <c r="P66" s="158"/>
      <c r="Q66" s="159"/>
    </row>
    <row r="67" spans="1:17" x14ac:dyDescent="0.25">
      <c r="A67" s="144">
        <v>64</v>
      </c>
      <c r="B67" s="145" t="s">
        <v>216</v>
      </c>
      <c r="C67" s="145" t="s">
        <v>217</v>
      </c>
      <c r="D67" s="145" t="s">
        <v>106</v>
      </c>
      <c r="E67" s="145" t="s">
        <v>218</v>
      </c>
      <c r="F67" s="151" t="s">
        <v>29</v>
      </c>
      <c r="G67" s="146">
        <v>1</v>
      </c>
      <c r="H67" s="146">
        <v>630963636</v>
      </c>
      <c r="I67" s="147"/>
      <c r="J67" s="146">
        <v>-653672727</v>
      </c>
      <c r="K67" s="146">
        <v>39220363.636363633</v>
      </c>
      <c r="L67" s="146">
        <v>3899999.9999999991</v>
      </c>
      <c r="M67" s="147"/>
      <c r="N67" s="147"/>
      <c r="O67" s="146">
        <v>12611272.636363629</v>
      </c>
      <c r="P67" s="158"/>
      <c r="Q67" s="159"/>
    </row>
    <row r="68" spans="1:17" x14ac:dyDescent="0.25">
      <c r="A68" s="140">
        <v>65</v>
      </c>
      <c r="B68" s="141" t="s">
        <v>219</v>
      </c>
      <c r="C68" s="141" t="s">
        <v>220</v>
      </c>
      <c r="D68" s="141" t="s">
        <v>106</v>
      </c>
      <c r="E68" s="141" t="s">
        <v>221</v>
      </c>
      <c r="F68" s="152" t="s">
        <v>43</v>
      </c>
      <c r="G68" s="142">
        <v>1</v>
      </c>
      <c r="H68" s="142">
        <v>640054545</v>
      </c>
      <c r="I68" s="143"/>
      <c r="J68" s="142">
        <v>-653672727</v>
      </c>
      <c r="K68" s="142">
        <v>39220363.636363633</v>
      </c>
      <c r="L68" s="142">
        <v>14400000</v>
      </c>
      <c r="M68" s="142">
        <v>9654545</v>
      </c>
      <c r="N68" s="143"/>
      <c r="O68" s="142">
        <v>1547636.6363636351</v>
      </c>
      <c r="P68" s="158"/>
      <c r="Q68" s="159"/>
    </row>
    <row r="69" spans="1:17" x14ac:dyDescent="0.25">
      <c r="A69" s="144">
        <v>66</v>
      </c>
      <c r="B69" s="145" t="s">
        <v>222</v>
      </c>
      <c r="C69" s="145" t="s">
        <v>223</v>
      </c>
      <c r="D69" s="145" t="s">
        <v>106</v>
      </c>
      <c r="E69" s="145" t="s">
        <v>224</v>
      </c>
      <c r="F69" s="151" t="s">
        <v>29</v>
      </c>
      <c r="G69" s="146">
        <v>1</v>
      </c>
      <c r="H69" s="146">
        <v>630963636</v>
      </c>
      <c r="I69" s="147"/>
      <c r="J69" s="146">
        <v>-653672727</v>
      </c>
      <c r="K69" s="146">
        <v>39220363.636363633</v>
      </c>
      <c r="L69" s="146">
        <v>6399999.9999999991</v>
      </c>
      <c r="M69" s="147"/>
      <c r="N69" s="147"/>
      <c r="O69" s="146">
        <v>10111272.636363629</v>
      </c>
      <c r="P69" s="158"/>
      <c r="Q69" s="159"/>
    </row>
    <row r="70" spans="1:17" x14ac:dyDescent="0.25">
      <c r="A70" s="140">
        <v>67</v>
      </c>
      <c r="B70" s="141" t="s">
        <v>225</v>
      </c>
      <c r="C70" s="141" t="s">
        <v>226</v>
      </c>
      <c r="D70" s="141" t="s">
        <v>106</v>
      </c>
      <c r="E70" s="141" t="s">
        <v>227</v>
      </c>
      <c r="F70" s="151" t="s">
        <v>29</v>
      </c>
      <c r="G70" s="142">
        <v>1</v>
      </c>
      <c r="H70" s="142">
        <v>625509091</v>
      </c>
      <c r="I70" s="143"/>
      <c r="J70" s="142">
        <v>-653672727</v>
      </c>
      <c r="K70" s="142">
        <v>52311272.727272727</v>
      </c>
      <c r="L70" s="142">
        <v>11100000</v>
      </c>
      <c r="M70" s="143"/>
      <c r="N70" s="143"/>
      <c r="O70" s="142">
        <v>13047636.72727273</v>
      </c>
      <c r="P70" s="158"/>
      <c r="Q70" s="159"/>
    </row>
    <row r="71" spans="1:17" x14ac:dyDescent="0.25">
      <c r="A71" s="144">
        <v>68</v>
      </c>
      <c r="B71" s="145" t="s">
        <v>228</v>
      </c>
      <c r="C71" s="145" t="s">
        <v>229</v>
      </c>
      <c r="D71" s="145" t="s">
        <v>106</v>
      </c>
      <c r="E71" s="145" t="s">
        <v>230</v>
      </c>
      <c r="F71" s="151" t="s">
        <v>29</v>
      </c>
      <c r="G71" s="146">
        <v>1</v>
      </c>
      <c r="H71" s="146">
        <v>619627273</v>
      </c>
      <c r="I71" s="147"/>
      <c r="J71" s="146">
        <v>-653672727</v>
      </c>
      <c r="K71" s="146">
        <v>58830545.454545453</v>
      </c>
      <c r="L71" s="146">
        <v>11900000</v>
      </c>
      <c r="M71" s="147"/>
      <c r="N71" s="147"/>
      <c r="O71" s="146">
        <v>12885091.454545461</v>
      </c>
      <c r="P71" s="158"/>
      <c r="Q71" s="159"/>
    </row>
    <row r="72" spans="1:17" x14ac:dyDescent="0.25">
      <c r="A72" s="140">
        <v>69</v>
      </c>
      <c r="B72" s="141" t="s">
        <v>231</v>
      </c>
      <c r="C72" s="141" t="s">
        <v>232</v>
      </c>
      <c r="D72" s="141" t="s">
        <v>106</v>
      </c>
      <c r="E72" s="141" t="s">
        <v>233</v>
      </c>
      <c r="F72" s="151" t="s">
        <v>29</v>
      </c>
      <c r="G72" s="142">
        <v>1</v>
      </c>
      <c r="H72" s="142">
        <v>630963636</v>
      </c>
      <c r="I72" s="143"/>
      <c r="J72" s="142">
        <v>-653672727</v>
      </c>
      <c r="K72" s="142">
        <v>39220363.636363633</v>
      </c>
      <c r="L72" s="142">
        <v>6399999.9999999991</v>
      </c>
      <c r="M72" s="143"/>
      <c r="N72" s="143"/>
      <c r="O72" s="142">
        <v>10111272.636363629</v>
      </c>
      <c r="P72" s="158"/>
      <c r="Q72" s="159"/>
    </row>
    <row r="73" spans="1:17" x14ac:dyDescent="0.25">
      <c r="A73" s="144">
        <v>70</v>
      </c>
      <c r="B73" s="145" t="s">
        <v>234</v>
      </c>
      <c r="C73" s="145" t="s">
        <v>235</v>
      </c>
      <c r="D73" s="145" t="s">
        <v>106</v>
      </c>
      <c r="E73" s="145" t="s">
        <v>236</v>
      </c>
      <c r="F73" s="153" t="s">
        <v>50</v>
      </c>
      <c r="G73" s="146">
        <v>1</v>
      </c>
      <c r="H73" s="146">
        <v>629145455</v>
      </c>
      <c r="I73" s="147"/>
      <c r="J73" s="146">
        <v>-653672727</v>
      </c>
      <c r="K73" s="146">
        <v>39220363.636363633</v>
      </c>
      <c r="L73" s="146">
        <v>4800000</v>
      </c>
      <c r="M73" s="146">
        <v>9654545</v>
      </c>
      <c r="N73" s="147"/>
      <c r="O73" s="146">
        <v>238546.63636363301</v>
      </c>
      <c r="P73" s="158"/>
      <c r="Q73" s="159"/>
    </row>
    <row r="74" spans="1:17" x14ac:dyDescent="0.25">
      <c r="A74" s="140">
        <v>71</v>
      </c>
      <c r="B74" s="141" t="s">
        <v>237</v>
      </c>
      <c r="C74" s="141" t="s">
        <v>238</v>
      </c>
      <c r="D74" s="141" t="s">
        <v>106</v>
      </c>
      <c r="E74" s="141" t="s">
        <v>239</v>
      </c>
      <c r="F74" s="151" t="s">
        <v>29</v>
      </c>
      <c r="G74" s="142">
        <v>1</v>
      </c>
      <c r="H74" s="142">
        <v>629145455</v>
      </c>
      <c r="I74" s="143"/>
      <c r="J74" s="142">
        <v>-653672727</v>
      </c>
      <c r="K74" s="142">
        <v>39220363.636363633</v>
      </c>
      <c r="L74" s="142">
        <v>4800000</v>
      </c>
      <c r="M74" s="143"/>
      <c r="N74" s="143"/>
      <c r="O74" s="142">
        <v>9893091.636363633</v>
      </c>
      <c r="P74" s="158"/>
      <c r="Q74" s="159"/>
    </row>
    <row r="75" spans="1:17" x14ac:dyDescent="0.25">
      <c r="A75" s="144">
        <v>72</v>
      </c>
      <c r="B75" s="145" t="s">
        <v>240</v>
      </c>
      <c r="C75" s="145" t="s">
        <v>241</v>
      </c>
      <c r="D75" s="145" t="s">
        <v>106</v>
      </c>
      <c r="E75" s="145" t="s">
        <v>242</v>
      </c>
      <c r="F75" s="154" t="s">
        <v>54</v>
      </c>
      <c r="G75" s="146">
        <v>1</v>
      </c>
      <c r="H75" s="146">
        <v>629145455</v>
      </c>
      <c r="I75" s="147"/>
      <c r="J75" s="146">
        <v>-653672727</v>
      </c>
      <c r="K75" s="146">
        <v>39220363.636363633</v>
      </c>
      <c r="L75" s="146">
        <v>2931600</v>
      </c>
      <c r="M75" s="146">
        <v>9857000</v>
      </c>
      <c r="N75" s="147"/>
      <c r="O75" s="146">
        <v>1904491.636363633</v>
      </c>
      <c r="P75" s="158"/>
      <c r="Q75" s="159"/>
    </row>
    <row r="76" spans="1:17" x14ac:dyDescent="0.25">
      <c r="A76" s="140">
        <v>73</v>
      </c>
      <c r="B76" s="141" t="s">
        <v>243</v>
      </c>
      <c r="C76" s="141" t="s">
        <v>244</v>
      </c>
      <c r="D76" s="141" t="s">
        <v>106</v>
      </c>
      <c r="E76" s="141" t="s">
        <v>245</v>
      </c>
      <c r="F76" s="154" t="s">
        <v>54</v>
      </c>
      <c r="G76" s="142">
        <v>1</v>
      </c>
      <c r="H76" s="142">
        <v>640054545</v>
      </c>
      <c r="I76" s="143"/>
      <c r="J76" s="142">
        <v>-653672727</v>
      </c>
      <c r="K76" s="142">
        <v>39220363.636363633</v>
      </c>
      <c r="L76" s="142">
        <v>7764999.9999999981</v>
      </c>
      <c r="M76" s="142">
        <v>9857000</v>
      </c>
      <c r="N76" s="143"/>
      <c r="O76" s="142">
        <v>7980181.636363633</v>
      </c>
      <c r="P76" s="158"/>
      <c r="Q76" s="159"/>
    </row>
    <row r="77" spans="1:17" x14ac:dyDescent="0.25">
      <c r="A77" s="144">
        <v>74</v>
      </c>
      <c r="B77" s="145" t="s">
        <v>246</v>
      </c>
      <c r="C77" s="145" t="s">
        <v>247</v>
      </c>
      <c r="D77" s="145" t="s">
        <v>106</v>
      </c>
      <c r="E77" s="145" t="s">
        <v>248</v>
      </c>
      <c r="F77" s="153" t="s">
        <v>50</v>
      </c>
      <c r="G77" s="146">
        <v>1</v>
      </c>
      <c r="H77" s="146">
        <v>660481818</v>
      </c>
      <c r="I77" s="147"/>
      <c r="J77" s="146">
        <v>-653672727</v>
      </c>
      <c r="K77" s="146">
        <v>28337454.545454539</v>
      </c>
      <c r="L77" s="146">
        <v>14400000</v>
      </c>
      <c r="M77" s="146">
        <v>9654545</v>
      </c>
      <c r="N77" s="147"/>
      <c r="O77" s="146">
        <v>11092000.545454551</v>
      </c>
      <c r="P77" s="158"/>
      <c r="Q77" s="159"/>
    </row>
    <row r="78" spans="1:17" x14ac:dyDescent="0.25">
      <c r="A78" s="140">
        <v>75</v>
      </c>
      <c r="B78" s="141" t="s">
        <v>249</v>
      </c>
      <c r="C78" s="141" t="s">
        <v>250</v>
      </c>
      <c r="D78" s="141" t="s">
        <v>106</v>
      </c>
      <c r="E78" s="141" t="s">
        <v>251</v>
      </c>
      <c r="F78" s="150" t="s">
        <v>20</v>
      </c>
      <c r="G78" s="142">
        <v>1</v>
      </c>
      <c r="H78" s="142">
        <v>631054545</v>
      </c>
      <c r="I78" s="143"/>
      <c r="J78" s="142">
        <v>-653672727</v>
      </c>
      <c r="K78" s="142">
        <v>39220363.636363633</v>
      </c>
      <c r="L78" s="142">
        <v>6479999.9999999991</v>
      </c>
      <c r="M78" s="142">
        <v>9654545</v>
      </c>
      <c r="N78" s="143"/>
      <c r="O78" s="142">
        <v>467636.63636363298</v>
      </c>
      <c r="P78" s="158"/>
      <c r="Q78" s="159"/>
    </row>
    <row r="79" spans="1:17" x14ac:dyDescent="0.25">
      <c r="A79" s="144">
        <v>76</v>
      </c>
      <c r="B79" s="145" t="s">
        <v>252</v>
      </c>
      <c r="C79" s="145" t="s">
        <v>253</v>
      </c>
      <c r="D79" s="145" t="s">
        <v>106</v>
      </c>
      <c r="E79" s="145" t="s">
        <v>254</v>
      </c>
      <c r="F79" s="152" t="s">
        <v>43</v>
      </c>
      <c r="G79" s="146">
        <v>1</v>
      </c>
      <c r="H79" s="146">
        <v>640054545</v>
      </c>
      <c r="I79" s="147"/>
      <c r="J79" s="146">
        <v>-653672727</v>
      </c>
      <c r="K79" s="146">
        <v>39220363.636363633</v>
      </c>
      <c r="L79" s="146">
        <v>14400000</v>
      </c>
      <c r="M79" s="146">
        <v>9654545</v>
      </c>
      <c r="N79" s="147"/>
      <c r="O79" s="146">
        <v>1547636.6363636351</v>
      </c>
      <c r="P79" s="158"/>
      <c r="Q79" s="159"/>
    </row>
    <row r="80" spans="1:17" x14ac:dyDescent="0.25">
      <c r="A80" s="140">
        <v>77</v>
      </c>
      <c r="B80" s="141" t="s">
        <v>255</v>
      </c>
      <c r="C80" s="141" t="s">
        <v>256</v>
      </c>
      <c r="D80" s="141" t="s">
        <v>106</v>
      </c>
      <c r="E80" s="141" t="s">
        <v>257</v>
      </c>
      <c r="F80" s="153" t="s">
        <v>50</v>
      </c>
      <c r="G80" s="142">
        <v>1</v>
      </c>
      <c r="H80" s="142">
        <v>619627273</v>
      </c>
      <c r="I80" s="143"/>
      <c r="J80" s="142">
        <v>-653672727</v>
      </c>
      <c r="K80" s="142">
        <v>58830545.454545453</v>
      </c>
      <c r="L80" s="142">
        <v>14400000</v>
      </c>
      <c r="M80" s="142">
        <v>9654545</v>
      </c>
      <c r="N80" s="143"/>
      <c r="O80" s="142">
        <v>730546.45454545505</v>
      </c>
      <c r="P80" s="158"/>
      <c r="Q80" s="159"/>
    </row>
    <row r="81" spans="1:17" x14ac:dyDescent="0.25">
      <c r="A81" s="144">
        <v>78</v>
      </c>
      <c r="B81" s="145" t="s">
        <v>258</v>
      </c>
      <c r="C81" s="145" t="s">
        <v>259</v>
      </c>
      <c r="D81" s="145" t="s">
        <v>106</v>
      </c>
      <c r="E81" s="145" t="s">
        <v>260</v>
      </c>
      <c r="F81" s="153" t="s">
        <v>50</v>
      </c>
      <c r="G81" s="146">
        <v>1</v>
      </c>
      <c r="H81" s="146">
        <v>672050000</v>
      </c>
      <c r="I81" s="147"/>
      <c r="J81" s="146">
        <v>-653672727</v>
      </c>
      <c r="K81" s="146">
        <v>3268363.6363636358</v>
      </c>
      <c r="L81" s="146">
        <v>9600000</v>
      </c>
      <c r="M81" s="146">
        <v>8316619</v>
      </c>
      <c r="N81" s="147"/>
      <c r="O81" s="146">
        <v>3729017.6363636372</v>
      </c>
      <c r="P81" s="158"/>
      <c r="Q81" s="159"/>
    </row>
    <row r="82" spans="1:17" x14ac:dyDescent="0.25">
      <c r="A82" s="140">
        <v>79</v>
      </c>
      <c r="B82" s="141" t="s">
        <v>261</v>
      </c>
      <c r="C82" s="141" t="s">
        <v>262</v>
      </c>
      <c r="D82" s="141" t="s">
        <v>106</v>
      </c>
      <c r="E82" s="141" t="s">
        <v>263</v>
      </c>
      <c r="F82" s="150" t="s">
        <v>20</v>
      </c>
      <c r="G82" s="142">
        <v>1</v>
      </c>
      <c r="H82" s="142">
        <v>660481818</v>
      </c>
      <c r="I82" s="143"/>
      <c r="J82" s="142">
        <v>-653672727</v>
      </c>
      <c r="K82" s="142">
        <v>19610181.81818182</v>
      </c>
      <c r="L82" s="142">
        <v>14400000</v>
      </c>
      <c r="M82" s="142">
        <v>8322545</v>
      </c>
      <c r="N82" s="143"/>
      <c r="O82" s="142">
        <v>3696727.8181818179</v>
      </c>
      <c r="P82" s="158"/>
      <c r="Q82" s="159"/>
    </row>
    <row r="83" spans="1:17" x14ac:dyDescent="0.25">
      <c r="A83" s="144">
        <v>80</v>
      </c>
      <c r="B83" s="145" t="s">
        <v>264</v>
      </c>
      <c r="C83" s="145" t="s">
        <v>265</v>
      </c>
      <c r="D83" s="145" t="s">
        <v>106</v>
      </c>
      <c r="E83" s="145" t="s">
        <v>266</v>
      </c>
      <c r="F83" s="152" t="s">
        <v>43</v>
      </c>
      <c r="G83" s="146">
        <v>1</v>
      </c>
      <c r="H83" s="146">
        <v>619627273</v>
      </c>
      <c r="I83" s="147"/>
      <c r="J83" s="146">
        <v>-653672727</v>
      </c>
      <c r="K83" s="146">
        <v>58830545.454545453</v>
      </c>
      <c r="L83" s="146">
        <v>11900000</v>
      </c>
      <c r="M83" s="146">
        <v>9654545</v>
      </c>
      <c r="N83" s="147"/>
      <c r="O83" s="146">
        <v>3230546.4545454551</v>
      </c>
      <c r="P83" s="158"/>
      <c r="Q83" s="159"/>
    </row>
    <row r="84" spans="1:17" x14ac:dyDescent="0.25">
      <c r="A84" s="140">
        <v>81</v>
      </c>
      <c r="B84" s="141" t="s">
        <v>267</v>
      </c>
      <c r="C84" s="141" t="s">
        <v>268</v>
      </c>
      <c r="D84" s="141" t="s">
        <v>106</v>
      </c>
      <c r="E84" s="141" t="s">
        <v>269</v>
      </c>
      <c r="F84" s="151" t="s">
        <v>29</v>
      </c>
      <c r="G84" s="142">
        <v>1</v>
      </c>
      <c r="H84" s="142">
        <v>596900000</v>
      </c>
      <c r="I84" s="143"/>
      <c r="J84" s="142">
        <v>-653672727</v>
      </c>
      <c r="K84" s="142">
        <v>71921454.545454547</v>
      </c>
      <c r="L84" s="142">
        <v>3899999.9999999991</v>
      </c>
      <c r="M84" s="143"/>
      <c r="N84" s="143"/>
      <c r="O84" s="142">
        <v>11248727.545454551</v>
      </c>
      <c r="P84" s="158"/>
      <c r="Q84" s="159"/>
    </row>
    <row r="85" spans="1:17" x14ac:dyDescent="0.25">
      <c r="A85" s="144">
        <v>82</v>
      </c>
      <c r="B85" s="145" t="s">
        <v>270</v>
      </c>
      <c r="C85" s="145" t="s">
        <v>271</v>
      </c>
      <c r="D85" s="145" t="s">
        <v>106</v>
      </c>
      <c r="E85" s="145" t="s">
        <v>272</v>
      </c>
      <c r="F85" s="151" t="s">
        <v>29</v>
      </c>
      <c r="G85" s="146">
        <v>1</v>
      </c>
      <c r="H85" s="146">
        <v>615104273</v>
      </c>
      <c r="I85" s="147"/>
      <c r="J85" s="146">
        <v>-653672727</v>
      </c>
      <c r="K85" s="146">
        <v>55318079.999999993</v>
      </c>
      <c r="L85" s="146">
        <v>7199999.9999999991</v>
      </c>
      <c r="M85" s="147"/>
      <c r="N85" s="147"/>
      <c r="O85" s="146">
        <v>9549625.9999999925</v>
      </c>
      <c r="P85" s="158"/>
      <c r="Q85" s="159"/>
    </row>
    <row r="86" spans="1:17" x14ac:dyDescent="0.25">
      <c r="A86" s="140">
        <v>83</v>
      </c>
      <c r="B86" s="141" t="s">
        <v>273</v>
      </c>
      <c r="C86" s="141" t="s">
        <v>274</v>
      </c>
      <c r="D86" s="141" t="s">
        <v>106</v>
      </c>
      <c r="E86" s="141" t="s">
        <v>275</v>
      </c>
      <c r="F86" s="151" t="s">
        <v>29</v>
      </c>
      <c r="G86" s="142">
        <v>1</v>
      </c>
      <c r="H86" s="142">
        <v>1246045454</v>
      </c>
      <c r="I86" s="143"/>
      <c r="J86" s="142">
        <v>-1307345454</v>
      </c>
      <c r="K86" s="142">
        <v>58830545.454545453</v>
      </c>
      <c r="L86" s="142">
        <v>7900000</v>
      </c>
      <c r="M86" s="143"/>
      <c r="N86" s="143"/>
      <c r="O86" s="142">
        <v>-10369454.545454551</v>
      </c>
      <c r="P86" s="158"/>
      <c r="Q86" s="159"/>
    </row>
    <row r="87" spans="1:17" x14ac:dyDescent="0.25">
      <c r="A87" s="144">
        <v>84</v>
      </c>
      <c r="B87" s="145" t="s">
        <v>273</v>
      </c>
      <c r="C87" s="145" t="s">
        <v>274</v>
      </c>
      <c r="D87" s="145" t="s">
        <v>106</v>
      </c>
      <c r="E87" s="145" t="s">
        <v>275</v>
      </c>
      <c r="F87" s="151" t="s">
        <v>29</v>
      </c>
      <c r="G87" s="146">
        <v>1</v>
      </c>
      <c r="H87" s="146">
        <v>1246045454</v>
      </c>
      <c r="I87" s="147"/>
      <c r="J87" s="146">
        <v>-1307345454</v>
      </c>
      <c r="K87" s="146">
        <v>58830545.454545453</v>
      </c>
      <c r="L87" s="146">
        <v>7900000</v>
      </c>
      <c r="M87" s="147"/>
      <c r="N87" s="147"/>
      <c r="O87" s="146">
        <v>-10369454.545454551</v>
      </c>
      <c r="P87" s="158"/>
      <c r="Q87" s="159"/>
    </row>
    <row r="88" spans="1:17" x14ac:dyDescent="0.25">
      <c r="A88" s="140">
        <v>85</v>
      </c>
      <c r="B88" s="141" t="s">
        <v>276</v>
      </c>
      <c r="C88" s="141" t="s">
        <v>211</v>
      </c>
      <c r="D88" s="141" t="s">
        <v>106</v>
      </c>
      <c r="E88" s="141" t="s">
        <v>277</v>
      </c>
      <c r="F88" s="153" t="s">
        <v>50</v>
      </c>
      <c r="G88" s="142">
        <v>1</v>
      </c>
      <c r="H88" s="142">
        <v>640054545</v>
      </c>
      <c r="I88" s="143"/>
      <c r="J88" s="142">
        <v>-653672727</v>
      </c>
      <c r="K88" s="142">
        <v>39220363.636363633</v>
      </c>
      <c r="L88" s="142">
        <v>14400000</v>
      </c>
      <c r="M88" s="142">
        <v>7714818</v>
      </c>
      <c r="N88" s="143"/>
      <c r="O88" s="142">
        <v>3487363.6363636348</v>
      </c>
      <c r="P88" s="158"/>
      <c r="Q88" s="159"/>
    </row>
    <row r="89" spans="1:17" x14ac:dyDescent="0.25">
      <c r="A89" s="144">
        <v>86</v>
      </c>
      <c r="B89" s="145" t="s">
        <v>278</v>
      </c>
      <c r="C89" s="145" t="s">
        <v>279</v>
      </c>
      <c r="D89" s="145" t="s">
        <v>106</v>
      </c>
      <c r="E89" s="145" t="s">
        <v>280</v>
      </c>
      <c r="F89" s="150" t="s">
        <v>20</v>
      </c>
      <c r="G89" s="146">
        <v>1</v>
      </c>
      <c r="H89" s="146">
        <v>619627273</v>
      </c>
      <c r="I89" s="147"/>
      <c r="J89" s="146">
        <v>-653672727</v>
      </c>
      <c r="K89" s="146">
        <v>58830545.454545453</v>
      </c>
      <c r="L89" s="146">
        <v>14400000</v>
      </c>
      <c r="M89" s="147"/>
      <c r="N89" s="147"/>
      <c r="O89" s="146">
        <v>10385091.454545461</v>
      </c>
      <c r="P89" s="158"/>
      <c r="Q89" s="159"/>
    </row>
    <row r="90" spans="1:17" x14ac:dyDescent="0.25">
      <c r="A90" s="140">
        <v>87</v>
      </c>
      <c r="B90" s="141" t="s">
        <v>281</v>
      </c>
      <c r="C90" s="141" t="s">
        <v>282</v>
      </c>
      <c r="D90" s="141" t="s">
        <v>106</v>
      </c>
      <c r="E90" s="141" t="s">
        <v>283</v>
      </c>
      <c r="F90" s="152" t="s">
        <v>43</v>
      </c>
      <c r="G90" s="142">
        <v>1</v>
      </c>
      <c r="H90" s="142">
        <v>640054545</v>
      </c>
      <c r="I90" s="143"/>
      <c r="J90" s="142">
        <v>-653672727</v>
      </c>
      <c r="K90" s="142">
        <v>39220363.636363633</v>
      </c>
      <c r="L90" s="142">
        <v>14400000</v>
      </c>
      <c r="M90" s="142">
        <v>9654545</v>
      </c>
      <c r="N90" s="143"/>
      <c r="O90" s="142">
        <v>1547636.6363636351</v>
      </c>
      <c r="P90" s="158"/>
      <c r="Q90" s="159"/>
    </row>
    <row r="91" spans="1:17" x14ac:dyDescent="0.25">
      <c r="A91" s="144">
        <v>88</v>
      </c>
      <c r="B91" s="145" t="s">
        <v>284</v>
      </c>
      <c r="C91" s="145" t="s">
        <v>285</v>
      </c>
      <c r="D91" s="145" t="s">
        <v>106</v>
      </c>
      <c r="E91" s="145" t="s">
        <v>286</v>
      </c>
      <c r="F91" s="152" t="s">
        <v>43</v>
      </c>
      <c r="G91" s="146">
        <v>1</v>
      </c>
      <c r="H91" s="146">
        <v>640054545</v>
      </c>
      <c r="I91" s="147"/>
      <c r="J91" s="146">
        <v>-653672727</v>
      </c>
      <c r="K91" s="146">
        <v>39220363.636363633</v>
      </c>
      <c r="L91" s="146">
        <v>14400000</v>
      </c>
      <c r="M91" s="146">
        <v>9654545</v>
      </c>
      <c r="N91" s="147"/>
      <c r="O91" s="146">
        <v>1547636.6363636351</v>
      </c>
      <c r="P91" s="158"/>
      <c r="Q91" s="159"/>
    </row>
    <row r="92" spans="1:17" x14ac:dyDescent="0.25">
      <c r="A92" s="140">
        <v>89</v>
      </c>
      <c r="B92" s="141" t="s">
        <v>287</v>
      </c>
      <c r="C92" s="141" t="s">
        <v>288</v>
      </c>
      <c r="D92" s="141" t="s">
        <v>106</v>
      </c>
      <c r="E92" s="141" t="s">
        <v>289</v>
      </c>
      <c r="F92" s="151" t="s">
        <v>29</v>
      </c>
      <c r="G92" s="142">
        <v>1</v>
      </c>
      <c r="H92" s="142">
        <v>632781818</v>
      </c>
      <c r="I92" s="143"/>
      <c r="J92" s="142">
        <v>-653672727</v>
      </c>
      <c r="K92" s="142">
        <v>39220363.636363633</v>
      </c>
      <c r="L92" s="142">
        <v>5499999.9999999991</v>
      </c>
      <c r="M92" s="143"/>
      <c r="N92" s="143"/>
      <c r="O92" s="142">
        <v>12829454.636363629</v>
      </c>
      <c r="P92" s="158"/>
      <c r="Q92" s="159"/>
    </row>
    <row r="93" spans="1:17" x14ac:dyDescent="0.25">
      <c r="A93" s="144">
        <v>90</v>
      </c>
      <c r="B93" s="145" t="s">
        <v>290</v>
      </c>
      <c r="C93" s="145" t="s">
        <v>291</v>
      </c>
      <c r="D93" s="145" t="s">
        <v>106</v>
      </c>
      <c r="E93" s="145" t="s">
        <v>292</v>
      </c>
      <c r="F93" s="153" t="s">
        <v>50</v>
      </c>
      <c r="G93" s="146">
        <v>1</v>
      </c>
      <c r="H93" s="146">
        <v>619627273</v>
      </c>
      <c r="I93" s="147"/>
      <c r="J93" s="146">
        <v>-653672727</v>
      </c>
      <c r="K93" s="146">
        <v>67557818.181818172</v>
      </c>
      <c r="L93" s="146">
        <v>14400000</v>
      </c>
      <c r="M93" s="146">
        <v>9654545</v>
      </c>
      <c r="N93" s="147"/>
      <c r="O93" s="146">
        <v>9457819.1818181723</v>
      </c>
      <c r="P93" s="158"/>
      <c r="Q93" s="159"/>
    </row>
    <row r="94" spans="1:17" x14ac:dyDescent="0.25">
      <c r="A94" s="140">
        <v>91</v>
      </c>
      <c r="B94" s="141" t="s">
        <v>293</v>
      </c>
      <c r="C94" s="141" t="s">
        <v>294</v>
      </c>
      <c r="D94" s="141" t="s">
        <v>106</v>
      </c>
      <c r="E94" s="141" t="s">
        <v>295</v>
      </c>
      <c r="F94" s="151" t="s">
        <v>29</v>
      </c>
      <c r="G94" s="142">
        <v>1</v>
      </c>
      <c r="H94" s="142">
        <v>612354545</v>
      </c>
      <c r="I94" s="143"/>
      <c r="J94" s="142">
        <v>-653672727</v>
      </c>
      <c r="K94" s="142">
        <v>58830545.454545453</v>
      </c>
      <c r="L94" s="142">
        <v>5499999.9999999991</v>
      </c>
      <c r="M94" s="143"/>
      <c r="N94" s="143"/>
      <c r="O94" s="142">
        <v>12012363.454545449</v>
      </c>
      <c r="P94" s="158"/>
      <c r="Q94" s="159"/>
    </row>
    <row r="95" spans="1:17" x14ac:dyDescent="0.25">
      <c r="A95" s="144">
        <v>92</v>
      </c>
      <c r="B95" s="145" t="s">
        <v>296</v>
      </c>
      <c r="C95" s="145" t="s">
        <v>297</v>
      </c>
      <c r="D95" s="145" t="s">
        <v>106</v>
      </c>
      <c r="E95" s="145" t="s">
        <v>298</v>
      </c>
      <c r="F95" s="154" t="s">
        <v>54</v>
      </c>
      <c r="G95" s="146">
        <v>1</v>
      </c>
      <c r="H95" s="146">
        <v>615509091</v>
      </c>
      <c r="I95" s="147"/>
      <c r="J95" s="146">
        <v>-653672727</v>
      </c>
      <c r="K95" s="146">
        <v>52311272.727272727</v>
      </c>
      <c r="L95" s="146">
        <v>4800000</v>
      </c>
      <c r="M95" s="146">
        <v>9857000</v>
      </c>
      <c r="N95" s="147"/>
      <c r="O95" s="146">
        <v>-509363.2727272734</v>
      </c>
      <c r="P95" s="158"/>
      <c r="Q95" s="159"/>
    </row>
    <row r="96" spans="1:17" x14ac:dyDescent="0.25">
      <c r="A96" s="140">
        <v>93</v>
      </c>
      <c r="B96" s="141" t="s">
        <v>299</v>
      </c>
      <c r="C96" s="141" t="s">
        <v>300</v>
      </c>
      <c r="D96" s="141" t="s">
        <v>106</v>
      </c>
      <c r="E96" s="141" t="s">
        <v>301</v>
      </c>
      <c r="F96" s="153" t="s">
        <v>50</v>
      </c>
      <c r="G96" s="142">
        <v>1</v>
      </c>
      <c r="H96" s="142">
        <v>599172727</v>
      </c>
      <c r="I96" s="143"/>
      <c r="J96" s="142">
        <v>-653672727</v>
      </c>
      <c r="K96" s="142">
        <v>71921454.545454547</v>
      </c>
      <c r="L96" s="142">
        <v>8400000</v>
      </c>
      <c r="M96" s="142">
        <v>5793587</v>
      </c>
      <c r="N96" s="143"/>
      <c r="O96" s="142">
        <v>3227867.5454545468</v>
      </c>
      <c r="P96" s="158"/>
      <c r="Q96" s="159"/>
    </row>
    <row r="97" spans="1:17" x14ac:dyDescent="0.25">
      <c r="A97" s="144">
        <v>94</v>
      </c>
      <c r="B97" s="145" t="s">
        <v>302</v>
      </c>
      <c r="C97" s="145" t="s">
        <v>303</v>
      </c>
      <c r="D97" s="145" t="s">
        <v>106</v>
      </c>
      <c r="E97" s="145" t="s">
        <v>304</v>
      </c>
      <c r="F97" s="154" t="s">
        <v>54</v>
      </c>
      <c r="G97" s="146">
        <v>1</v>
      </c>
      <c r="H97" s="146">
        <v>605990909</v>
      </c>
      <c r="I97" s="147"/>
      <c r="J97" s="146">
        <v>-653672727</v>
      </c>
      <c r="K97" s="146">
        <v>71921454.545454547</v>
      </c>
      <c r="L97" s="146">
        <v>14702363.81818182</v>
      </c>
      <c r="M97" s="146">
        <v>9857000</v>
      </c>
      <c r="N97" s="147"/>
      <c r="O97" s="146">
        <v>-319727.27272726968</v>
      </c>
      <c r="P97" s="158"/>
      <c r="Q97" s="159"/>
    </row>
    <row r="98" spans="1:17" x14ac:dyDescent="0.25">
      <c r="A98" s="140">
        <v>95</v>
      </c>
      <c r="B98" s="141" t="s">
        <v>305</v>
      </c>
      <c r="C98" s="141" t="s">
        <v>306</v>
      </c>
      <c r="D98" s="141" t="s">
        <v>106</v>
      </c>
      <c r="E98" s="141" t="s">
        <v>307</v>
      </c>
      <c r="F98" s="151" t="s">
        <v>29</v>
      </c>
      <c r="G98" s="142">
        <v>1</v>
      </c>
      <c r="H98" s="142">
        <v>629145455</v>
      </c>
      <c r="I98" s="143"/>
      <c r="J98" s="142">
        <v>-653672727</v>
      </c>
      <c r="K98" s="142">
        <v>39220363.636363633</v>
      </c>
      <c r="L98" s="142">
        <v>4800000</v>
      </c>
      <c r="M98" s="143"/>
      <c r="N98" s="143"/>
      <c r="O98" s="142">
        <v>9893091.636363633</v>
      </c>
      <c r="P98" s="158"/>
      <c r="Q98" s="159"/>
    </row>
    <row r="99" spans="1:17" x14ac:dyDescent="0.25">
      <c r="A99" s="144">
        <v>96</v>
      </c>
      <c r="B99" s="145" t="s">
        <v>308</v>
      </c>
      <c r="C99" s="145" t="s">
        <v>309</v>
      </c>
      <c r="D99" s="145" t="s">
        <v>106</v>
      </c>
      <c r="E99" s="145" t="s">
        <v>310</v>
      </c>
      <c r="F99" s="150" t="s">
        <v>20</v>
      </c>
      <c r="G99" s="146">
        <v>1</v>
      </c>
      <c r="H99" s="146">
        <v>680909091</v>
      </c>
      <c r="I99" s="147"/>
      <c r="J99" s="146">
        <v>-653672727</v>
      </c>
      <c r="K99" s="147"/>
      <c r="L99" s="146">
        <v>11782454.545454539</v>
      </c>
      <c r="M99" s="146">
        <v>9654545</v>
      </c>
      <c r="N99" s="147"/>
      <c r="O99" s="146">
        <v>5799364.4545454569</v>
      </c>
      <c r="P99" s="158"/>
      <c r="Q99" s="159"/>
    </row>
    <row r="100" spans="1:17" x14ac:dyDescent="0.25">
      <c r="A100" s="140">
        <v>97</v>
      </c>
      <c r="B100" s="141" t="s">
        <v>311</v>
      </c>
      <c r="C100" s="141" t="s">
        <v>312</v>
      </c>
      <c r="D100" s="141" t="s">
        <v>106</v>
      </c>
      <c r="E100" s="141" t="s">
        <v>313</v>
      </c>
      <c r="F100" s="150" t="s">
        <v>20</v>
      </c>
      <c r="G100" s="142">
        <v>1</v>
      </c>
      <c r="H100" s="142">
        <v>630963636</v>
      </c>
      <c r="I100" s="143"/>
      <c r="J100" s="142">
        <v>-653672727</v>
      </c>
      <c r="K100" s="142">
        <v>39220363.636363633</v>
      </c>
      <c r="L100" s="142">
        <v>3899999.9999999991</v>
      </c>
      <c r="M100" s="143"/>
      <c r="N100" s="143"/>
      <c r="O100" s="142">
        <v>12611272.636363629</v>
      </c>
      <c r="P100" s="158"/>
      <c r="Q100" s="159"/>
    </row>
    <row r="101" spans="1:17" x14ac:dyDescent="0.25">
      <c r="A101" s="144">
        <v>98</v>
      </c>
      <c r="B101" s="145" t="s">
        <v>314</v>
      </c>
      <c r="C101" s="145" t="s">
        <v>315</v>
      </c>
      <c r="D101" s="145" t="s">
        <v>106</v>
      </c>
      <c r="E101" s="145" t="s">
        <v>316</v>
      </c>
      <c r="F101" s="153" t="s">
        <v>50</v>
      </c>
      <c r="G101" s="146">
        <v>1</v>
      </c>
      <c r="H101" s="146">
        <v>640054545</v>
      </c>
      <c r="I101" s="147"/>
      <c r="J101" s="146">
        <v>-653672727</v>
      </c>
      <c r="K101" s="146">
        <v>47947636.36363636</v>
      </c>
      <c r="L101" s="146">
        <v>14400000</v>
      </c>
      <c r="M101" s="146">
        <v>9654545</v>
      </c>
      <c r="N101" s="147"/>
      <c r="O101" s="146">
        <v>10274909.36363636</v>
      </c>
      <c r="P101" s="158"/>
      <c r="Q101" s="159"/>
    </row>
    <row r="102" spans="1:17" x14ac:dyDescent="0.25">
      <c r="A102" s="140">
        <v>99</v>
      </c>
      <c r="B102" s="141" t="s">
        <v>317</v>
      </c>
      <c r="C102" s="141" t="s">
        <v>318</v>
      </c>
      <c r="D102" s="141" t="s">
        <v>106</v>
      </c>
      <c r="E102" s="141" t="s">
        <v>319</v>
      </c>
      <c r="F102" s="151" t="s">
        <v>29</v>
      </c>
      <c r="G102" s="142">
        <v>1</v>
      </c>
      <c r="H102" s="142">
        <v>619627273</v>
      </c>
      <c r="I102" s="143"/>
      <c r="J102" s="142">
        <v>-653672727</v>
      </c>
      <c r="K102" s="142">
        <v>58830545.454545453</v>
      </c>
      <c r="L102" s="142">
        <v>11900000</v>
      </c>
      <c r="M102" s="143"/>
      <c r="N102" s="143"/>
      <c r="O102" s="142">
        <v>12885091.454545461</v>
      </c>
      <c r="P102" s="158"/>
      <c r="Q102" s="159"/>
    </row>
    <row r="103" spans="1:17" x14ac:dyDescent="0.25">
      <c r="A103" s="144">
        <v>100</v>
      </c>
      <c r="B103" s="145" t="s">
        <v>320</v>
      </c>
      <c r="C103" s="145" t="s">
        <v>321</v>
      </c>
      <c r="D103" s="145" t="s">
        <v>106</v>
      </c>
      <c r="E103" s="145" t="s">
        <v>322</v>
      </c>
      <c r="F103" s="151" t="s">
        <v>29</v>
      </c>
      <c r="G103" s="146">
        <v>1</v>
      </c>
      <c r="H103" s="146">
        <v>640054545</v>
      </c>
      <c r="I103" s="147"/>
      <c r="J103" s="146">
        <v>-653672727</v>
      </c>
      <c r="K103" s="146">
        <v>39220363.636363633</v>
      </c>
      <c r="L103" s="146">
        <v>14400000</v>
      </c>
      <c r="M103" s="147"/>
      <c r="N103" s="147"/>
      <c r="O103" s="146">
        <v>11202181.636363629</v>
      </c>
      <c r="P103" s="158"/>
      <c r="Q103" s="159"/>
    </row>
    <row r="104" spans="1:17" x14ac:dyDescent="0.25">
      <c r="A104" s="140">
        <v>101</v>
      </c>
      <c r="B104" s="141" t="s">
        <v>323</v>
      </c>
      <c r="C104" s="141" t="s">
        <v>324</v>
      </c>
      <c r="D104" s="141" t="s">
        <v>106</v>
      </c>
      <c r="E104" s="141" t="s">
        <v>325</v>
      </c>
      <c r="F104" s="153" t="s">
        <v>50</v>
      </c>
      <c r="G104" s="142">
        <v>1</v>
      </c>
      <c r="H104" s="142">
        <v>680909091</v>
      </c>
      <c r="I104" s="143"/>
      <c r="J104" s="142">
        <v>-653672727</v>
      </c>
      <c r="K104" s="143"/>
      <c r="L104" s="142">
        <v>14400000</v>
      </c>
      <c r="M104" s="142">
        <v>8229455</v>
      </c>
      <c r="N104" s="143"/>
      <c r="O104" s="142">
        <v>4606909.0000000019</v>
      </c>
      <c r="P104" s="158"/>
      <c r="Q104" s="159"/>
    </row>
    <row r="105" spans="1:17" x14ac:dyDescent="0.25">
      <c r="A105" s="144">
        <v>102</v>
      </c>
      <c r="B105" s="145" t="s">
        <v>326</v>
      </c>
      <c r="C105" s="145" t="s">
        <v>327</v>
      </c>
      <c r="D105" s="145" t="s">
        <v>106</v>
      </c>
      <c r="E105" s="145" t="s">
        <v>328</v>
      </c>
      <c r="F105" s="154" t="s">
        <v>54</v>
      </c>
      <c r="G105" s="146">
        <v>1</v>
      </c>
      <c r="H105" s="146">
        <v>619627273</v>
      </c>
      <c r="I105" s="147"/>
      <c r="J105" s="146">
        <v>-653672727</v>
      </c>
      <c r="K105" s="146">
        <v>58830545.454545453</v>
      </c>
      <c r="L105" s="146">
        <v>14400000</v>
      </c>
      <c r="M105" s="146">
        <v>9857000</v>
      </c>
      <c r="N105" s="147"/>
      <c r="O105" s="146">
        <v>528091.45454545505</v>
      </c>
      <c r="P105" s="158"/>
      <c r="Q105" s="159"/>
    </row>
    <row r="106" spans="1:17" x14ac:dyDescent="0.25">
      <c r="A106" s="140">
        <v>103</v>
      </c>
      <c r="B106" s="141" t="s">
        <v>329</v>
      </c>
      <c r="C106" s="141" t="s">
        <v>330</v>
      </c>
      <c r="D106" s="141" t="s">
        <v>106</v>
      </c>
      <c r="E106" s="141" t="s">
        <v>331</v>
      </c>
      <c r="F106" s="152" t="s">
        <v>43</v>
      </c>
      <c r="G106" s="142">
        <v>1</v>
      </c>
      <c r="H106" s="142">
        <v>619627273</v>
      </c>
      <c r="I106" s="143"/>
      <c r="J106" s="142">
        <v>-653672727</v>
      </c>
      <c r="K106" s="142">
        <v>58830545.454545453</v>
      </c>
      <c r="L106" s="142">
        <v>11900000</v>
      </c>
      <c r="M106" s="142">
        <v>9654545</v>
      </c>
      <c r="N106" s="143"/>
      <c r="O106" s="142">
        <v>3230546.4545454551</v>
      </c>
      <c r="P106" s="158"/>
      <c r="Q106" s="159"/>
    </row>
    <row r="107" spans="1:17" x14ac:dyDescent="0.25">
      <c r="A107" s="144">
        <v>104</v>
      </c>
      <c r="B107" s="145" t="s">
        <v>332</v>
      </c>
      <c r="C107" s="145" t="s">
        <v>333</v>
      </c>
      <c r="D107" s="145" t="s">
        <v>334</v>
      </c>
      <c r="E107" s="145" t="s">
        <v>335</v>
      </c>
      <c r="F107" s="154" t="s">
        <v>54</v>
      </c>
      <c r="G107" s="146">
        <v>1</v>
      </c>
      <c r="H107" s="146">
        <v>663900000</v>
      </c>
      <c r="I107" s="147"/>
      <c r="J107" s="146">
        <v>-714763636</v>
      </c>
      <c r="K107" s="146">
        <v>64328727.272727273</v>
      </c>
      <c r="L107" s="146">
        <v>3200000</v>
      </c>
      <c r="M107" s="146">
        <v>8862000</v>
      </c>
      <c r="N107" s="147"/>
      <c r="O107" s="146">
        <v>1403091.272727266</v>
      </c>
      <c r="P107" s="158"/>
      <c r="Q107" s="159"/>
    </row>
    <row r="108" spans="1:17" x14ac:dyDescent="0.25">
      <c r="A108" s="140">
        <v>105</v>
      </c>
      <c r="B108" s="141" t="s">
        <v>336</v>
      </c>
      <c r="C108" s="141" t="s">
        <v>337</v>
      </c>
      <c r="D108" s="141" t="s">
        <v>334</v>
      </c>
      <c r="E108" s="141" t="s">
        <v>338</v>
      </c>
      <c r="F108" s="153" t="s">
        <v>50</v>
      </c>
      <c r="G108" s="142">
        <v>1</v>
      </c>
      <c r="H108" s="142">
        <v>698054545</v>
      </c>
      <c r="I108" s="143"/>
      <c r="J108" s="142">
        <v>-714763636</v>
      </c>
      <c r="K108" s="142">
        <v>42885818.18181818</v>
      </c>
      <c r="L108" s="142">
        <v>14400000</v>
      </c>
      <c r="M108" s="142">
        <v>8676818</v>
      </c>
      <c r="N108" s="143"/>
      <c r="O108" s="142">
        <v>3099909.1818181821</v>
      </c>
      <c r="P108" s="158"/>
      <c r="Q108" s="159"/>
    </row>
    <row r="109" spans="1:17" x14ac:dyDescent="0.25">
      <c r="A109" s="144">
        <v>106</v>
      </c>
      <c r="B109" s="145" t="s">
        <v>339</v>
      </c>
      <c r="C109" s="145" t="s">
        <v>340</v>
      </c>
      <c r="D109" s="145" t="s">
        <v>334</v>
      </c>
      <c r="E109" s="145" t="s">
        <v>341</v>
      </c>
      <c r="F109" s="151" t="s">
        <v>29</v>
      </c>
      <c r="G109" s="146">
        <v>1</v>
      </c>
      <c r="H109" s="146">
        <v>677536364</v>
      </c>
      <c r="I109" s="147"/>
      <c r="J109" s="146">
        <v>-714763636</v>
      </c>
      <c r="K109" s="146">
        <v>64328727.272727273</v>
      </c>
      <c r="L109" s="146">
        <v>12700000</v>
      </c>
      <c r="M109" s="147"/>
      <c r="N109" s="147"/>
      <c r="O109" s="146">
        <v>14401455.27272727</v>
      </c>
      <c r="P109" s="158"/>
      <c r="Q109" s="159"/>
    </row>
    <row r="110" spans="1:17" x14ac:dyDescent="0.25">
      <c r="A110" s="140">
        <v>107</v>
      </c>
      <c r="B110" s="141" t="s">
        <v>342</v>
      </c>
      <c r="C110" s="141" t="s">
        <v>343</v>
      </c>
      <c r="D110" s="141" t="s">
        <v>334</v>
      </c>
      <c r="E110" s="141" t="s">
        <v>344</v>
      </c>
      <c r="F110" s="153" t="s">
        <v>50</v>
      </c>
      <c r="G110" s="142">
        <v>1</v>
      </c>
      <c r="H110" s="142">
        <v>699872727</v>
      </c>
      <c r="I110" s="143"/>
      <c r="J110" s="142">
        <v>-714763636</v>
      </c>
      <c r="K110" s="142">
        <v>64703999.999999993</v>
      </c>
      <c r="L110" s="142">
        <v>15200000</v>
      </c>
      <c r="M110" s="142">
        <v>8385000</v>
      </c>
      <c r="N110" s="143"/>
      <c r="O110" s="142">
        <v>26228090.999999989</v>
      </c>
      <c r="P110" s="158"/>
      <c r="Q110" s="159"/>
    </row>
    <row r="111" spans="1:17" x14ac:dyDescent="0.25">
      <c r="A111" s="144">
        <v>108</v>
      </c>
      <c r="B111" s="145" t="s">
        <v>345</v>
      </c>
      <c r="C111" s="145" t="s">
        <v>346</v>
      </c>
      <c r="D111" s="145" t="s">
        <v>334</v>
      </c>
      <c r="E111" s="145" t="s">
        <v>347</v>
      </c>
      <c r="F111" s="152" t="s">
        <v>43</v>
      </c>
      <c r="G111" s="146">
        <v>1</v>
      </c>
      <c r="H111" s="146">
        <v>699872727</v>
      </c>
      <c r="I111" s="147"/>
      <c r="J111" s="146">
        <v>-714763636</v>
      </c>
      <c r="K111" s="146">
        <v>42885818.18181818</v>
      </c>
      <c r="L111" s="146">
        <v>15860615.38461538</v>
      </c>
      <c r="M111" s="146">
        <v>8385000</v>
      </c>
      <c r="N111" s="147"/>
      <c r="O111" s="146">
        <v>3749293.7972027962</v>
      </c>
      <c r="P111" s="158"/>
      <c r="Q111" s="159"/>
    </row>
    <row r="112" spans="1:17" x14ac:dyDescent="0.25">
      <c r="A112" s="140">
        <v>109</v>
      </c>
      <c r="B112" s="141" t="s">
        <v>348</v>
      </c>
      <c r="C112" s="141" t="s">
        <v>349</v>
      </c>
      <c r="D112" s="141" t="s">
        <v>334</v>
      </c>
      <c r="E112" s="141" t="s">
        <v>350</v>
      </c>
      <c r="F112" s="150" t="s">
        <v>20</v>
      </c>
      <c r="G112" s="142">
        <v>1</v>
      </c>
      <c r="H112" s="142">
        <v>688963636</v>
      </c>
      <c r="I112" s="143"/>
      <c r="J112" s="142">
        <v>-714763636</v>
      </c>
      <c r="K112" s="142">
        <v>42885818.18181818</v>
      </c>
      <c r="L112" s="142">
        <v>5599999.9999999991</v>
      </c>
      <c r="M112" s="142">
        <v>8385000</v>
      </c>
      <c r="N112" s="143"/>
      <c r="O112" s="142">
        <v>3100818.1818181798</v>
      </c>
      <c r="P112" s="158"/>
      <c r="Q112" s="159"/>
    </row>
    <row r="113" spans="1:17" x14ac:dyDescent="0.25">
      <c r="A113" s="144">
        <v>110</v>
      </c>
      <c r="B113" s="145" t="s">
        <v>351</v>
      </c>
      <c r="C113" s="145" t="s">
        <v>352</v>
      </c>
      <c r="D113" s="145" t="s">
        <v>334</v>
      </c>
      <c r="E113" s="145" t="s">
        <v>353</v>
      </c>
      <c r="F113" s="151" t="s">
        <v>29</v>
      </c>
      <c r="G113" s="146">
        <v>1</v>
      </c>
      <c r="H113" s="146">
        <v>640309091</v>
      </c>
      <c r="I113" s="147"/>
      <c r="J113" s="146">
        <v>-714763636</v>
      </c>
      <c r="K113" s="146">
        <v>81453272.727272719</v>
      </c>
      <c r="L113" s="146">
        <v>15200000</v>
      </c>
      <c r="M113" s="147"/>
      <c r="N113" s="147"/>
      <c r="O113" s="146">
        <v>-8201272.272727279</v>
      </c>
      <c r="P113" s="158"/>
      <c r="Q113" s="159"/>
    </row>
    <row r="114" spans="1:17" x14ac:dyDescent="0.25">
      <c r="A114" s="140">
        <v>111</v>
      </c>
      <c r="B114" s="141" t="s">
        <v>354</v>
      </c>
      <c r="C114" s="141" t="s">
        <v>355</v>
      </c>
      <c r="D114" s="141" t="s">
        <v>334</v>
      </c>
      <c r="E114" s="141" t="s">
        <v>356</v>
      </c>
      <c r="F114" s="150" t="s">
        <v>20</v>
      </c>
      <c r="G114" s="142">
        <v>1</v>
      </c>
      <c r="H114" s="142">
        <v>664809091</v>
      </c>
      <c r="I114" s="143"/>
      <c r="J114" s="142">
        <v>-714763636</v>
      </c>
      <c r="K114" s="142">
        <v>64328727.272727273</v>
      </c>
      <c r="L114" s="142">
        <v>699999.99999999953</v>
      </c>
      <c r="M114" s="143"/>
      <c r="N114" s="143"/>
      <c r="O114" s="142">
        <v>13674182.27272727</v>
      </c>
      <c r="P114" s="158"/>
      <c r="Q114" s="159"/>
    </row>
    <row r="115" spans="1:17" x14ac:dyDescent="0.25">
      <c r="A115" s="144">
        <v>112</v>
      </c>
      <c r="B115" s="145" t="s">
        <v>357</v>
      </c>
      <c r="C115" s="145" t="s">
        <v>358</v>
      </c>
      <c r="D115" s="145" t="s">
        <v>334</v>
      </c>
      <c r="E115" s="145" t="s">
        <v>359</v>
      </c>
      <c r="F115" s="151" t="s">
        <v>29</v>
      </c>
      <c r="G115" s="146">
        <v>1</v>
      </c>
      <c r="H115" s="146">
        <v>671489591</v>
      </c>
      <c r="I115" s="147"/>
      <c r="J115" s="146">
        <v>-714763636</v>
      </c>
      <c r="K115" s="146">
        <v>67515447.272727266</v>
      </c>
      <c r="L115" s="146">
        <v>12800000</v>
      </c>
      <c r="M115" s="146">
        <v>8385000</v>
      </c>
      <c r="N115" s="147"/>
      <c r="O115" s="146">
        <v>3056402.2727272678</v>
      </c>
      <c r="P115" s="158"/>
      <c r="Q115" s="159"/>
    </row>
    <row r="116" spans="1:17" x14ac:dyDescent="0.25">
      <c r="A116" s="140">
        <v>113</v>
      </c>
      <c r="B116" s="141" t="s">
        <v>360</v>
      </c>
      <c r="C116" s="141" t="s">
        <v>361</v>
      </c>
      <c r="D116" s="141" t="s">
        <v>334</v>
      </c>
      <c r="E116" s="141" t="s">
        <v>362</v>
      </c>
      <c r="F116" s="154" t="s">
        <v>54</v>
      </c>
      <c r="G116" s="142">
        <v>1</v>
      </c>
      <c r="H116" s="142">
        <v>722209091</v>
      </c>
      <c r="I116" s="143"/>
      <c r="J116" s="142">
        <v>-714763636</v>
      </c>
      <c r="K116" s="142">
        <v>21442909.09090909</v>
      </c>
      <c r="L116" s="142">
        <v>13187000</v>
      </c>
      <c r="M116" s="142">
        <v>8862000</v>
      </c>
      <c r="N116" s="143"/>
      <c r="O116" s="142">
        <v>6839364.0909090918</v>
      </c>
      <c r="P116" s="158"/>
      <c r="Q116" s="159"/>
    </row>
    <row r="117" spans="1:17" x14ac:dyDescent="0.25">
      <c r="A117" s="144">
        <v>114</v>
      </c>
      <c r="B117" s="145" t="s">
        <v>363</v>
      </c>
      <c r="C117" s="145" t="s">
        <v>364</v>
      </c>
      <c r="D117" s="145" t="s">
        <v>334</v>
      </c>
      <c r="E117" s="145" t="s">
        <v>365</v>
      </c>
      <c r="F117" s="151" t="s">
        <v>29</v>
      </c>
      <c r="G117" s="146">
        <v>1</v>
      </c>
      <c r="H117" s="146">
        <v>696373364</v>
      </c>
      <c r="I117" s="147"/>
      <c r="J117" s="146">
        <v>-714763636</v>
      </c>
      <c r="K117" s="146">
        <v>46179752.727272727</v>
      </c>
      <c r="L117" s="146">
        <v>15200000</v>
      </c>
      <c r="M117" s="147"/>
      <c r="N117" s="147"/>
      <c r="O117" s="146">
        <v>12589480.72727273</v>
      </c>
      <c r="P117" s="158"/>
      <c r="Q117" s="159"/>
    </row>
    <row r="118" spans="1:17" x14ac:dyDescent="0.25">
      <c r="A118" s="140">
        <v>115</v>
      </c>
      <c r="B118" s="141" t="s">
        <v>366</v>
      </c>
      <c r="C118" s="141" t="s">
        <v>367</v>
      </c>
      <c r="D118" s="141" t="s">
        <v>334</v>
      </c>
      <c r="E118" s="141" t="s">
        <v>368</v>
      </c>
      <c r="F118" s="150" t="s">
        <v>20</v>
      </c>
      <c r="G118" s="142">
        <v>1</v>
      </c>
      <c r="H118" s="142">
        <v>663900000</v>
      </c>
      <c r="I118" s="143"/>
      <c r="J118" s="142">
        <v>-714763636</v>
      </c>
      <c r="K118" s="142">
        <v>64328727.272727273</v>
      </c>
      <c r="L118" s="142">
        <v>-100000</v>
      </c>
      <c r="M118" s="143"/>
      <c r="N118" s="143"/>
      <c r="O118" s="142">
        <v>13565091.27272727</v>
      </c>
      <c r="P118" s="158"/>
      <c r="Q118" s="159"/>
    </row>
    <row r="119" spans="1:17" x14ac:dyDescent="0.25">
      <c r="A119" s="144">
        <v>116</v>
      </c>
      <c r="B119" s="145" t="s">
        <v>369</v>
      </c>
      <c r="C119" s="145" t="s">
        <v>370</v>
      </c>
      <c r="D119" s="145" t="s">
        <v>334</v>
      </c>
      <c r="E119" s="145" t="s">
        <v>371</v>
      </c>
      <c r="F119" s="151" t="s">
        <v>29</v>
      </c>
      <c r="G119" s="146">
        <v>1</v>
      </c>
      <c r="H119" s="146">
        <v>667536364</v>
      </c>
      <c r="I119" s="147"/>
      <c r="J119" s="146">
        <v>-714763636</v>
      </c>
      <c r="K119" s="146">
        <v>64328727.272727273</v>
      </c>
      <c r="L119" s="146">
        <v>3899999.9999999991</v>
      </c>
      <c r="M119" s="147"/>
      <c r="N119" s="147"/>
      <c r="O119" s="146">
        <v>13201455.27272727</v>
      </c>
      <c r="P119" s="158"/>
      <c r="Q119" s="159"/>
    </row>
    <row r="120" spans="1:17" x14ac:dyDescent="0.25">
      <c r="A120" s="140">
        <v>117</v>
      </c>
      <c r="B120" s="141" t="s">
        <v>372</v>
      </c>
      <c r="C120" s="141" t="s">
        <v>373</v>
      </c>
      <c r="D120" s="141" t="s">
        <v>334</v>
      </c>
      <c r="E120" s="141" t="s">
        <v>374</v>
      </c>
      <c r="F120" s="150" t="s">
        <v>20</v>
      </c>
      <c r="G120" s="142">
        <v>1</v>
      </c>
      <c r="H120" s="142">
        <v>677536364</v>
      </c>
      <c r="I120" s="143"/>
      <c r="J120" s="142">
        <v>-714763636</v>
      </c>
      <c r="K120" s="142">
        <v>64328727.272727273</v>
      </c>
      <c r="L120" s="142">
        <v>15200000</v>
      </c>
      <c r="M120" s="142">
        <v>8385000</v>
      </c>
      <c r="N120" s="143"/>
      <c r="O120" s="142">
        <v>3516455.2727272678</v>
      </c>
      <c r="P120" s="158"/>
      <c r="Q120" s="159"/>
    </row>
    <row r="121" spans="1:17" x14ac:dyDescent="0.25">
      <c r="A121" s="140">
        <v>119</v>
      </c>
      <c r="B121" s="141" t="s">
        <v>375</v>
      </c>
      <c r="C121" s="141" t="s">
        <v>376</v>
      </c>
      <c r="D121" s="141" t="s">
        <v>334</v>
      </c>
      <c r="E121" s="141" t="s">
        <v>377</v>
      </c>
      <c r="F121" s="154" t="s">
        <v>54</v>
      </c>
      <c r="G121" s="142">
        <v>1</v>
      </c>
      <c r="H121" s="142">
        <v>677536364</v>
      </c>
      <c r="I121" s="143"/>
      <c r="J121" s="142">
        <v>-714763636</v>
      </c>
      <c r="K121" s="142">
        <v>64328727.272727273</v>
      </c>
      <c r="L121" s="142">
        <v>12990000</v>
      </c>
      <c r="M121" s="142">
        <v>8862000</v>
      </c>
      <c r="N121" s="143"/>
      <c r="O121" s="142">
        <v>5249455.2727272678</v>
      </c>
      <c r="P121" s="158"/>
      <c r="Q121" s="159"/>
    </row>
    <row r="122" spans="1:17" x14ac:dyDescent="0.25">
      <c r="A122" s="144">
        <v>120</v>
      </c>
      <c r="B122" s="145" t="s">
        <v>378</v>
      </c>
      <c r="C122" s="145" t="s">
        <v>379</v>
      </c>
      <c r="D122" s="145" t="s">
        <v>334</v>
      </c>
      <c r="E122" s="145" t="s">
        <v>380</v>
      </c>
      <c r="F122" s="151" t="s">
        <v>29</v>
      </c>
      <c r="G122" s="146">
        <v>1</v>
      </c>
      <c r="H122" s="146">
        <v>722209091</v>
      </c>
      <c r="I122" s="147"/>
      <c r="J122" s="146">
        <v>-714763636</v>
      </c>
      <c r="K122" s="146">
        <v>21442909.09090909</v>
      </c>
      <c r="L122" s="146">
        <v>12700000</v>
      </c>
      <c r="M122" s="147"/>
      <c r="N122" s="147"/>
      <c r="O122" s="146">
        <v>16188364.09090909</v>
      </c>
      <c r="P122" s="158"/>
      <c r="Q122" s="159"/>
    </row>
    <row r="123" spans="1:17" x14ac:dyDescent="0.25">
      <c r="A123" s="140">
        <v>121</v>
      </c>
      <c r="B123" s="141" t="s">
        <v>381</v>
      </c>
      <c r="C123" s="141" t="s">
        <v>382</v>
      </c>
      <c r="D123" s="141" t="s">
        <v>334</v>
      </c>
      <c r="E123" s="141" t="s">
        <v>383</v>
      </c>
      <c r="F123" s="152" t="s">
        <v>43</v>
      </c>
      <c r="G123" s="142">
        <v>1</v>
      </c>
      <c r="H123" s="142">
        <v>699872727</v>
      </c>
      <c r="I123" s="143"/>
      <c r="J123" s="142">
        <v>-714763636</v>
      </c>
      <c r="K123" s="142">
        <v>55976727.272727273</v>
      </c>
      <c r="L123" s="142">
        <v>15200000</v>
      </c>
      <c r="M123" s="142">
        <v>8385000</v>
      </c>
      <c r="N123" s="143"/>
      <c r="O123" s="142">
        <v>17500818.27272727</v>
      </c>
      <c r="P123" s="158"/>
      <c r="Q123" s="159"/>
    </row>
    <row r="124" spans="1:17" x14ac:dyDescent="0.25">
      <c r="A124" s="144">
        <v>122</v>
      </c>
      <c r="B124" s="145" t="s">
        <v>384</v>
      </c>
      <c r="C124" s="145" t="s">
        <v>385</v>
      </c>
      <c r="D124" s="145" t="s">
        <v>334</v>
      </c>
      <c r="E124" s="145" t="s">
        <v>386</v>
      </c>
      <c r="F124" s="150" t="s">
        <v>20</v>
      </c>
      <c r="G124" s="146">
        <v>1</v>
      </c>
      <c r="H124" s="146">
        <v>730909091</v>
      </c>
      <c r="I124" s="147"/>
      <c r="J124" s="146">
        <v>-714763636</v>
      </c>
      <c r="K124" s="147"/>
      <c r="L124" s="146">
        <v>699999.99999999953</v>
      </c>
      <c r="M124" s="147"/>
      <c r="N124" s="147"/>
      <c r="O124" s="146">
        <v>15445455</v>
      </c>
      <c r="P124" s="158"/>
      <c r="Q124" s="159"/>
    </row>
    <row r="125" spans="1:17" x14ac:dyDescent="0.25">
      <c r="A125" s="140">
        <v>123</v>
      </c>
      <c r="B125" s="141" t="s">
        <v>387</v>
      </c>
      <c r="C125" s="141" t="s">
        <v>388</v>
      </c>
      <c r="D125" s="141" t="s">
        <v>334</v>
      </c>
      <c r="E125" s="141" t="s">
        <v>389</v>
      </c>
      <c r="F125" s="152" t="s">
        <v>43</v>
      </c>
      <c r="G125" s="142">
        <v>1</v>
      </c>
      <c r="H125" s="142">
        <v>677536364</v>
      </c>
      <c r="I125" s="143"/>
      <c r="J125" s="142">
        <v>-714763636</v>
      </c>
      <c r="K125" s="142">
        <v>64328727.272727273</v>
      </c>
      <c r="L125" s="142">
        <v>15200000</v>
      </c>
      <c r="M125" s="143"/>
      <c r="N125" s="143"/>
      <c r="O125" s="142">
        <v>11901455.27272727</v>
      </c>
      <c r="P125" s="158"/>
      <c r="Q125" s="159"/>
    </row>
    <row r="126" spans="1:17" x14ac:dyDescent="0.25">
      <c r="A126" s="144">
        <v>124</v>
      </c>
      <c r="B126" s="145" t="s">
        <v>390</v>
      </c>
      <c r="C126" s="145" t="s">
        <v>391</v>
      </c>
      <c r="D126" s="145" t="s">
        <v>392</v>
      </c>
      <c r="E126" s="145" t="s">
        <v>393</v>
      </c>
      <c r="F126" s="151" t="s">
        <v>29</v>
      </c>
      <c r="G126" s="146">
        <v>1</v>
      </c>
      <c r="H126" s="146">
        <v>429327273</v>
      </c>
      <c r="I126" s="147"/>
      <c r="J126" s="146">
        <v>-466481818</v>
      </c>
      <c r="K126" s="146">
        <v>45600363.636363633</v>
      </c>
      <c r="L126" s="146">
        <v>4000000</v>
      </c>
      <c r="M126" s="147"/>
      <c r="N126" s="147"/>
      <c r="O126" s="146">
        <v>4445818.636363633</v>
      </c>
      <c r="P126" s="158"/>
      <c r="Q126" s="159"/>
    </row>
    <row r="127" spans="1:17" x14ac:dyDescent="0.25">
      <c r="A127" s="140">
        <v>125</v>
      </c>
      <c r="B127" s="141" t="s">
        <v>394</v>
      </c>
      <c r="C127" s="141" t="s">
        <v>395</v>
      </c>
      <c r="D127" s="141" t="s">
        <v>392</v>
      </c>
      <c r="E127" s="141" t="s">
        <v>396</v>
      </c>
      <c r="F127" s="154" t="s">
        <v>54</v>
      </c>
      <c r="G127" s="142">
        <v>1</v>
      </c>
      <c r="H127" s="142">
        <v>442963636</v>
      </c>
      <c r="I127" s="143"/>
      <c r="J127" s="142">
        <v>-461672727</v>
      </c>
      <c r="K127" s="142">
        <v>27700363.636363629</v>
      </c>
      <c r="L127" s="142">
        <v>4000000</v>
      </c>
      <c r="M127" s="142">
        <v>5686364</v>
      </c>
      <c r="N127" s="143"/>
      <c r="O127" s="142">
        <v>-695091.36363636702</v>
      </c>
      <c r="P127" s="158"/>
      <c r="Q127" s="159"/>
    </row>
    <row r="128" spans="1:17" x14ac:dyDescent="0.25">
      <c r="A128" s="144">
        <v>126</v>
      </c>
      <c r="B128" s="145" t="s">
        <v>397</v>
      </c>
      <c r="C128" s="145" t="s">
        <v>83</v>
      </c>
      <c r="D128" s="145" t="s">
        <v>392</v>
      </c>
      <c r="E128" s="145" t="s">
        <v>398</v>
      </c>
      <c r="F128" s="152" t="s">
        <v>43</v>
      </c>
      <c r="G128" s="146">
        <v>1</v>
      </c>
      <c r="H128" s="146">
        <v>454345455</v>
      </c>
      <c r="I128" s="147"/>
      <c r="J128" s="146">
        <v>-468654545</v>
      </c>
      <c r="K128" s="146">
        <v>28119272.72727273</v>
      </c>
      <c r="L128" s="146">
        <v>7999999.9999999991</v>
      </c>
      <c r="M128" s="147"/>
      <c r="N128" s="147"/>
      <c r="O128" s="146">
        <v>5810182.7272727285</v>
      </c>
      <c r="P128" s="158"/>
      <c r="Q128" s="159"/>
    </row>
    <row r="129" spans="1:17" x14ac:dyDescent="0.25">
      <c r="A129" s="140">
        <v>127</v>
      </c>
      <c r="B129" s="141" t="s">
        <v>399</v>
      </c>
      <c r="C129" s="141" t="s">
        <v>400</v>
      </c>
      <c r="D129" s="141" t="s">
        <v>392</v>
      </c>
      <c r="E129" s="141" t="s">
        <v>401</v>
      </c>
      <c r="F129" s="153" t="s">
        <v>50</v>
      </c>
      <c r="G129" s="142">
        <v>1</v>
      </c>
      <c r="H129" s="142">
        <v>442963636</v>
      </c>
      <c r="I129" s="143"/>
      <c r="J129" s="142">
        <v>-461672727</v>
      </c>
      <c r="K129" s="142">
        <v>33809454.545454539</v>
      </c>
      <c r="L129" s="142">
        <v>4000000</v>
      </c>
      <c r="M129" s="142">
        <v>7542066</v>
      </c>
      <c r="N129" s="143"/>
      <c r="O129" s="142">
        <v>3558297.5454545389</v>
      </c>
      <c r="P129" s="158"/>
      <c r="Q129" s="159"/>
    </row>
    <row r="130" spans="1:17" x14ac:dyDescent="0.25">
      <c r="A130" s="144">
        <v>128</v>
      </c>
      <c r="B130" s="145" t="s">
        <v>402</v>
      </c>
      <c r="C130" s="145" t="s">
        <v>403</v>
      </c>
      <c r="D130" s="145" t="s">
        <v>392</v>
      </c>
      <c r="E130" s="145" t="s">
        <v>404</v>
      </c>
      <c r="F130" s="150" t="s">
        <v>20</v>
      </c>
      <c r="G130" s="146">
        <v>1</v>
      </c>
      <c r="H130" s="146">
        <v>437627273</v>
      </c>
      <c r="I130" s="147"/>
      <c r="J130" s="146">
        <v>-461672727</v>
      </c>
      <c r="K130" s="146">
        <v>41550545.454545453</v>
      </c>
      <c r="L130" s="146">
        <v>12000000</v>
      </c>
      <c r="M130" s="147"/>
      <c r="N130" s="147"/>
      <c r="O130" s="146">
        <v>5505091.4545454551</v>
      </c>
      <c r="P130" s="158"/>
      <c r="Q130" s="159"/>
    </row>
    <row r="131" spans="1:17" x14ac:dyDescent="0.25">
      <c r="A131" s="140">
        <v>129</v>
      </c>
      <c r="B131" s="141" t="s">
        <v>405</v>
      </c>
      <c r="C131" s="141" t="s">
        <v>406</v>
      </c>
      <c r="D131" s="141" t="s">
        <v>392</v>
      </c>
      <c r="E131" s="141" t="s">
        <v>407</v>
      </c>
      <c r="F131" s="151" t="s">
        <v>29</v>
      </c>
      <c r="G131" s="142">
        <v>1</v>
      </c>
      <c r="H131" s="142">
        <v>442963636</v>
      </c>
      <c r="I131" s="143"/>
      <c r="J131" s="142">
        <v>-461672727</v>
      </c>
      <c r="K131" s="142">
        <v>27700363.636363629</v>
      </c>
      <c r="L131" s="142">
        <v>2250000</v>
      </c>
      <c r="M131" s="143"/>
      <c r="N131" s="143"/>
      <c r="O131" s="142">
        <v>6741272.636363633</v>
      </c>
      <c r="P131" s="158"/>
      <c r="Q131" s="159"/>
    </row>
    <row r="132" spans="1:17" x14ac:dyDescent="0.25">
      <c r="A132" s="144">
        <v>130</v>
      </c>
      <c r="B132" s="145" t="s">
        <v>408</v>
      </c>
      <c r="C132" s="145" t="s">
        <v>409</v>
      </c>
      <c r="D132" s="145" t="s">
        <v>392</v>
      </c>
      <c r="E132" s="145" t="s">
        <v>410</v>
      </c>
      <c r="F132" s="154" t="s">
        <v>54</v>
      </c>
      <c r="G132" s="146">
        <v>1</v>
      </c>
      <c r="H132" s="146">
        <v>442963636</v>
      </c>
      <c r="I132" s="147"/>
      <c r="J132" s="146">
        <v>-461672727</v>
      </c>
      <c r="K132" s="146">
        <v>27700363.636363629</v>
      </c>
      <c r="L132" s="146">
        <v>4000000</v>
      </c>
      <c r="M132" s="146">
        <v>6940000</v>
      </c>
      <c r="N132" s="147"/>
      <c r="O132" s="146">
        <v>-1948727.363636367</v>
      </c>
      <c r="P132" s="158"/>
      <c r="Q132" s="159"/>
    </row>
    <row r="133" spans="1:17" x14ac:dyDescent="0.25">
      <c r="A133" s="140">
        <v>131</v>
      </c>
      <c r="B133" s="141" t="s">
        <v>411</v>
      </c>
      <c r="C133" s="141" t="s">
        <v>412</v>
      </c>
      <c r="D133" s="141" t="s">
        <v>392</v>
      </c>
      <c r="E133" s="141" t="s">
        <v>413</v>
      </c>
      <c r="F133" s="151" t="s">
        <v>29</v>
      </c>
      <c r="G133" s="142">
        <v>1</v>
      </c>
      <c r="H133" s="142">
        <v>433937364</v>
      </c>
      <c r="I133" s="143"/>
      <c r="J133" s="142">
        <v>-473536364</v>
      </c>
      <c r="K133" s="142">
        <v>48229221.818181813</v>
      </c>
      <c r="L133" s="142">
        <v>4000000</v>
      </c>
      <c r="M133" s="143"/>
      <c r="N133" s="143"/>
      <c r="O133" s="142">
        <v>4630221.8181818128</v>
      </c>
      <c r="P133" s="158"/>
      <c r="Q133" s="159"/>
    </row>
    <row r="134" spans="1:17" x14ac:dyDescent="0.25">
      <c r="A134" s="144">
        <v>132</v>
      </c>
      <c r="B134" s="145" t="s">
        <v>414</v>
      </c>
      <c r="C134" s="145" t="s">
        <v>415</v>
      </c>
      <c r="D134" s="145" t="s">
        <v>392</v>
      </c>
      <c r="E134" s="145" t="s">
        <v>416</v>
      </c>
      <c r="F134" s="153" t="s">
        <v>50</v>
      </c>
      <c r="G134" s="146">
        <v>1</v>
      </c>
      <c r="H134" s="146">
        <v>452054545</v>
      </c>
      <c r="I134" s="147"/>
      <c r="J134" s="146">
        <v>-461672727</v>
      </c>
      <c r="K134" s="146">
        <v>27700363.636363629</v>
      </c>
      <c r="L134" s="146">
        <v>12000000</v>
      </c>
      <c r="M134" s="146">
        <v>7542066</v>
      </c>
      <c r="N134" s="147"/>
      <c r="O134" s="146">
        <v>-1459884.3636363649</v>
      </c>
      <c r="P134" s="158"/>
      <c r="Q134" s="159"/>
    </row>
    <row r="135" spans="1:17" x14ac:dyDescent="0.25">
      <c r="A135" s="140">
        <v>133</v>
      </c>
      <c r="B135" s="141" t="s">
        <v>417</v>
      </c>
      <c r="C135" s="141" t="s">
        <v>418</v>
      </c>
      <c r="D135" s="141" t="s">
        <v>392</v>
      </c>
      <c r="E135" s="141" t="s">
        <v>419</v>
      </c>
      <c r="F135" s="154" t="s">
        <v>54</v>
      </c>
      <c r="G135" s="142">
        <v>1</v>
      </c>
      <c r="H135" s="142">
        <v>452054545</v>
      </c>
      <c r="I135" s="143"/>
      <c r="J135" s="142">
        <v>-461672727</v>
      </c>
      <c r="K135" s="143"/>
      <c r="L135" s="142">
        <v>10837272.72727273</v>
      </c>
      <c r="M135" s="143"/>
      <c r="N135" s="143"/>
      <c r="O135" s="142">
        <v>-20455454.72727273</v>
      </c>
      <c r="P135" s="158"/>
      <c r="Q135" s="159"/>
    </row>
    <row r="136" spans="1:17" x14ac:dyDescent="0.25">
      <c r="A136" s="144">
        <v>134</v>
      </c>
      <c r="B136" s="145" t="s">
        <v>417</v>
      </c>
      <c r="C136" s="145" t="s">
        <v>418</v>
      </c>
      <c r="D136" s="145" t="s">
        <v>392</v>
      </c>
      <c r="E136" s="145" t="s">
        <v>419</v>
      </c>
      <c r="F136" s="154" t="s">
        <v>54</v>
      </c>
      <c r="G136" s="146">
        <v>1</v>
      </c>
      <c r="H136" s="146">
        <v>452054545</v>
      </c>
      <c r="I136" s="147"/>
      <c r="J136" s="146">
        <v>-461672727</v>
      </c>
      <c r="K136" s="146">
        <v>27700363.636363629</v>
      </c>
      <c r="L136" s="146">
        <v>10837272.72727273</v>
      </c>
      <c r="M136" s="147"/>
      <c r="N136" s="147"/>
      <c r="O136" s="146">
        <v>7244908.9090909064</v>
      </c>
      <c r="P136" s="158"/>
      <c r="Q136" s="159"/>
    </row>
    <row r="137" spans="1:17" x14ac:dyDescent="0.25">
      <c r="A137" s="140">
        <v>135</v>
      </c>
      <c r="B137" s="141" t="s">
        <v>420</v>
      </c>
      <c r="C137" s="141" t="s">
        <v>421</v>
      </c>
      <c r="D137" s="141" t="s">
        <v>392</v>
      </c>
      <c r="E137" s="141" t="s">
        <v>422</v>
      </c>
      <c r="F137" s="154" t="s">
        <v>54</v>
      </c>
      <c r="G137" s="142">
        <v>1</v>
      </c>
      <c r="H137" s="142">
        <v>480909091</v>
      </c>
      <c r="I137" s="143"/>
      <c r="J137" s="142">
        <v>-461672727</v>
      </c>
      <c r="K137" s="143"/>
      <c r="L137" s="142">
        <v>12000000</v>
      </c>
      <c r="M137" s="142">
        <v>8727000</v>
      </c>
      <c r="N137" s="143"/>
      <c r="O137" s="142">
        <v>-1490635.9999999979</v>
      </c>
      <c r="P137" s="158"/>
      <c r="Q137" s="159"/>
    </row>
    <row r="138" spans="1:17" x14ac:dyDescent="0.25">
      <c r="A138" s="144">
        <v>136</v>
      </c>
      <c r="B138" s="145" t="s">
        <v>423</v>
      </c>
      <c r="C138" s="145" t="s">
        <v>424</v>
      </c>
      <c r="D138" s="145" t="s">
        <v>392</v>
      </c>
      <c r="E138" s="145" t="s">
        <v>425</v>
      </c>
      <c r="F138" s="151" t="s">
        <v>29</v>
      </c>
      <c r="G138" s="146">
        <v>1</v>
      </c>
      <c r="H138" s="146">
        <v>429327273</v>
      </c>
      <c r="I138" s="147"/>
      <c r="J138" s="146">
        <v>-461672727</v>
      </c>
      <c r="K138" s="146">
        <v>40791272.727272727</v>
      </c>
      <c r="L138" s="146">
        <v>4000000</v>
      </c>
      <c r="M138" s="147"/>
      <c r="N138" s="147"/>
      <c r="O138" s="146">
        <v>4445818.7272727266</v>
      </c>
      <c r="P138" s="158"/>
      <c r="Q138" s="159"/>
    </row>
    <row r="139" spans="1:17" x14ac:dyDescent="0.25">
      <c r="A139" s="140">
        <v>137</v>
      </c>
      <c r="B139" s="141" t="s">
        <v>426</v>
      </c>
      <c r="C139" s="141" t="s">
        <v>427</v>
      </c>
      <c r="D139" s="141" t="s">
        <v>392</v>
      </c>
      <c r="E139" s="141" t="s">
        <v>428</v>
      </c>
      <c r="F139" s="154" t="s">
        <v>54</v>
      </c>
      <c r="G139" s="142">
        <v>1</v>
      </c>
      <c r="H139" s="142">
        <v>429327273</v>
      </c>
      <c r="I139" s="143"/>
      <c r="J139" s="142">
        <v>-461672727</v>
      </c>
      <c r="K139" s="142">
        <v>40791272.727272727</v>
      </c>
      <c r="L139" s="142">
        <v>3158400</v>
      </c>
      <c r="M139" s="142">
        <v>8728000</v>
      </c>
      <c r="N139" s="143"/>
      <c r="O139" s="142">
        <v>-3440581.2727272729</v>
      </c>
      <c r="P139" s="158"/>
      <c r="Q139" s="159"/>
    </row>
    <row r="140" spans="1:17" x14ac:dyDescent="0.25">
      <c r="A140" s="144">
        <v>138</v>
      </c>
      <c r="B140" s="145" t="s">
        <v>429</v>
      </c>
      <c r="C140" s="145" t="s">
        <v>430</v>
      </c>
      <c r="D140" s="145" t="s">
        <v>392</v>
      </c>
      <c r="E140" s="145" t="s">
        <v>431</v>
      </c>
      <c r="F140" s="151" t="s">
        <v>29</v>
      </c>
      <c r="G140" s="146">
        <v>1</v>
      </c>
      <c r="H140" s="146">
        <v>438418182</v>
      </c>
      <c r="I140" s="147"/>
      <c r="J140" s="146">
        <v>-461672727</v>
      </c>
      <c r="K140" s="146">
        <v>40791272.727272727</v>
      </c>
      <c r="L140" s="146">
        <v>12000000</v>
      </c>
      <c r="M140" s="147"/>
      <c r="N140" s="147"/>
      <c r="O140" s="146">
        <v>5536727.7272727285</v>
      </c>
      <c r="P140" s="158"/>
      <c r="Q140" s="159"/>
    </row>
    <row r="141" spans="1:17" x14ac:dyDescent="0.25">
      <c r="A141" s="140">
        <v>139</v>
      </c>
      <c r="B141" s="141" t="s">
        <v>432</v>
      </c>
      <c r="C141" s="141" t="s">
        <v>433</v>
      </c>
      <c r="D141" s="141" t="s">
        <v>392</v>
      </c>
      <c r="E141" s="141" t="s">
        <v>434</v>
      </c>
      <c r="F141" s="150" t="s">
        <v>20</v>
      </c>
      <c r="G141" s="142">
        <v>1</v>
      </c>
      <c r="H141" s="142">
        <v>446600000</v>
      </c>
      <c r="I141" s="143"/>
      <c r="J141" s="142">
        <v>-461672727</v>
      </c>
      <c r="K141" s="142">
        <v>27700363.636363629</v>
      </c>
      <c r="L141" s="142">
        <v>7199999.9999999991</v>
      </c>
      <c r="M141" s="142">
        <v>7047000</v>
      </c>
      <c r="N141" s="143"/>
      <c r="O141" s="142">
        <v>-1619363.3636363661</v>
      </c>
      <c r="P141" s="158"/>
      <c r="Q141" s="159"/>
    </row>
    <row r="142" spans="1:17" x14ac:dyDescent="0.25">
      <c r="A142" s="144">
        <v>140</v>
      </c>
      <c r="B142" s="145" t="s">
        <v>435</v>
      </c>
      <c r="C142" s="145" t="s">
        <v>436</v>
      </c>
      <c r="D142" s="145" t="s">
        <v>392</v>
      </c>
      <c r="E142" s="145" t="s">
        <v>437</v>
      </c>
      <c r="F142" s="152" t="s">
        <v>43</v>
      </c>
      <c r="G142" s="146">
        <v>1</v>
      </c>
      <c r="H142" s="146">
        <v>452054545</v>
      </c>
      <c r="I142" s="147"/>
      <c r="J142" s="146">
        <v>-461672727</v>
      </c>
      <c r="K142" s="146">
        <v>27700363.636363629</v>
      </c>
      <c r="L142" s="146">
        <v>11000000</v>
      </c>
      <c r="M142" s="146">
        <v>7542066</v>
      </c>
      <c r="N142" s="146">
        <v>1250000</v>
      </c>
      <c r="O142" s="146">
        <v>-1709884.363636367</v>
      </c>
      <c r="P142" s="158"/>
      <c r="Q142" s="159"/>
    </row>
    <row r="143" spans="1:17" x14ac:dyDescent="0.25">
      <c r="A143" s="140">
        <v>141</v>
      </c>
      <c r="B143" s="141" t="s">
        <v>438</v>
      </c>
      <c r="C143" s="141" t="s">
        <v>439</v>
      </c>
      <c r="D143" s="141" t="s">
        <v>392</v>
      </c>
      <c r="E143" s="141" t="s">
        <v>440</v>
      </c>
      <c r="F143" s="151" t="s">
        <v>29</v>
      </c>
      <c r="G143" s="142">
        <v>1</v>
      </c>
      <c r="H143" s="142">
        <v>431263636</v>
      </c>
      <c r="I143" s="143"/>
      <c r="J143" s="142">
        <v>-461672727</v>
      </c>
      <c r="K143" s="142">
        <v>41550545.454545453</v>
      </c>
      <c r="L143" s="142">
        <v>4649999.9999999991</v>
      </c>
      <c r="M143" s="143"/>
      <c r="N143" s="143"/>
      <c r="O143" s="142">
        <v>6491454.4545454541</v>
      </c>
      <c r="P143" s="158"/>
      <c r="Q143" s="159"/>
    </row>
    <row r="144" spans="1:17" x14ac:dyDescent="0.25">
      <c r="A144" s="144">
        <v>142</v>
      </c>
      <c r="B144" s="145" t="s">
        <v>441</v>
      </c>
      <c r="C144" s="145" t="s">
        <v>442</v>
      </c>
      <c r="D144" s="145" t="s">
        <v>392</v>
      </c>
      <c r="E144" s="145" t="s">
        <v>443</v>
      </c>
      <c r="F144" s="151" t="s">
        <v>29</v>
      </c>
      <c r="G144" s="146">
        <v>1</v>
      </c>
      <c r="H144" s="146">
        <v>429327273</v>
      </c>
      <c r="I144" s="147"/>
      <c r="J144" s="146">
        <v>-466481818</v>
      </c>
      <c r="K144" s="146">
        <v>45600363.636363633</v>
      </c>
      <c r="L144" s="146">
        <v>4000000</v>
      </c>
      <c r="M144" s="147"/>
      <c r="N144" s="147"/>
      <c r="O144" s="146">
        <v>4445818.636363633</v>
      </c>
      <c r="P144" s="158"/>
      <c r="Q144" s="159"/>
    </row>
    <row r="145" spans="1:17" x14ac:dyDescent="0.25">
      <c r="A145" s="140">
        <v>143</v>
      </c>
      <c r="B145" s="141" t="s">
        <v>444</v>
      </c>
      <c r="C145" s="141" t="s">
        <v>445</v>
      </c>
      <c r="D145" s="141" t="s">
        <v>392</v>
      </c>
      <c r="E145" s="141" t="s">
        <v>446</v>
      </c>
      <c r="F145" s="152" t="s">
        <v>43</v>
      </c>
      <c r="G145" s="142">
        <v>1</v>
      </c>
      <c r="H145" s="142">
        <v>452054545</v>
      </c>
      <c r="I145" s="143"/>
      <c r="J145" s="142">
        <v>-461672727</v>
      </c>
      <c r="K145" s="142">
        <v>27700363.636363629</v>
      </c>
      <c r="L145" s="142">
        <v>10250000</v>
      </c>
      <c r="M145" s="143"/>
      <c r="N145" s="143"/>
      <c r="O145" s="142">
        <v>7832181.6363636348</v>
      </c>
      <c r="P145" s="158"/>
      <c r="Q145" s="159"/>
    </row>
    <row r="146" spans="1:17" x14ac:dyDescent="0.25">
      <c r="A146" s="144">
        <v>144</v>
      </c>
      <c r="B146" s="145" t="s">
        <v>447</v>
      </c>
      <c r="C146" s="145" t="s">
        <v>448</v>
      </c>
      <c r="D146" s="145" t="s">
        <v>392</v>
      </c>
      <c r="E146" s="145" t="s">
        <v>449</v>
      </c>
      <c r="F146" s="154" t="s">
        <v>54</v>
      </c>
      <c r="G146" s="146">
        <v>1</v>
      </c>
      <c r="H146" s="146">
        <v>452054545</v>
      </c>
      <c r="I146" s="147"/>
      <c r="J146" s="146">
        <v>-461672727</v>
      </c>
      <c r="K146" s="146">
        <v>27700363.636363629</v>
      </c>
      <c r="L146" s="146">
        <v>9985799.9999999981</v>
      </c>
      <c r="M146" s="146">
        <v>8727000</v>
      </c>
      <c r="N146" s="147"/>
      <c r="O146" s="146">
        <v>-630618.36363636516</v>
      </c>
      <c r="P146" s="158"/>
      <c r="Q146" s="159"/>
    </row>
    <row r="147" spans="1:17" x14ac:dyDescent="0.25">
      <c r="A147" s="140">
        <v>145</v>
      </c>
      <c r="B147" s="141" t="s">
        <v>450</v>
      </c>
      <c r="C147" s="141" t="s">
        <v>451</v>
      </c>
      <c r="D147" s="141" t="s">
        <v>392</v>
      </c>
      <c r="E147" s="141" t="s">
        <v>452</v>
      </c>
      <c r="F147" s="151" t="s">
        <v>29</v>
      </c>
      <c r="G147" s="142">
        <v>1</v>
      </c>
      <c r="H147" s="142">
        <v>442963636</v>
      </c>
      <c r="I147" s="143"/>
      <c r="J147" s="142">
        <v>-461672727</v>
      </c>
      <c r="K147" s="142">
        <v>27700363.636363629</v>
      </c>
      <c r="L147" s="142">
        <v>4000000</v>
      </c>
      <c r="M147" s="143"/>
      <c r="N147" s="143"/>
      <c r="O147" s="142">
        <v>4991272.636363633</v>
      </c>
      <c r="P147" s="158"/>
      <c r="Q147" s="159"/>
    </row>
    <row r="148" spans="1:17" x14ac:dyDescent="0.25">
      <c r="A148" s="144">
        <v>146</v>
      </c>
      <c r="B148" s="145" t="s">
        <v>453</v>
      </c>
      <c r="C148" s="145" t="s">
        <v>454</v>
      </c>
      <c r="D148" s="145" t="s">
        <v>392</v>
      </c>
      <c r="E148" s="145" t="s">
        <v>455</v>
      </c>
      <c r="F148" s="153" t="s">
        <v>50</v>
      </c>
      <c r="G148" s="146">
        <v>1</v>
      </c>
      <c r="H148" s="146">
        <v>452054545</v>
      </c>
      <c r="I148" s="147"/>
      <c r="J148" s="146">
        <v>-461672727</v>
      </c>
      <c r="K148" s="146">
        <v>27700363.636363629</v>
      </c>
      <c r="L148" s="146">
        <v>12000000</v>
      </c>
      <c r="M148" s="146">
        <v>6840273</v>
      </c>
      <c r="N148" s="147"/>
      <c r="O148" s="146">
        <v>-758091.36363636516</v>
      </c>
      <c r="P148" s="158"/>
      <c r="Q148" s="159"/>
    </row>
    <row r="149" spans="1:17" x14ac:dyDescent="0.25">
      <c r="A149" s="140">
        <v>147</v>
      </c>
      <c r="B149" s="141" t="s">
        <v>456</v>
      </c>
      <c r="C149" s="141" t="s">
        <v>457</v>
      </c>
      <c r="D149" s="141" t="s">
        <v>392</v>
      </c>
      <c r="E149" s="141" t="s">
        <v>458</v>
      </c>
      <c r="F149" s="151" t="s">
        <v>29</v>
      </c>
      <c r="G149" s="142">
        <v>1</v>
      </c>
      <c r="H149" s="142">
        <v>428536364</v>
      </c>
      <c r="I149" s="143"/>
      <c r="J149" s="142">
        <v>-461672727</v>
      </c>
      <c r="K149" s="142">
        <v>41550545.454545453</v>
      </c>
      <c r="L149" s="142">
        <v>2250000</v>
      </c>
      <c r="M149" s="143"/>
      <c r="N149" s="143"/>
      <c r="O149" s="142">
        <v>6164182.4545454532</v>
      </c>
      <c r="P149" s="158"/>
      <c r="Q149" s="159"/>
    </row>
    <row r="150" spans="1:17" x14ac:dyDescent="0.25">
      <c r="A150" s="144">
        <v>148</v>
      </c>
      <c r="B150" s="145" t="s">
        <v>459</v>
      </c>
      <c r="C150" s="145" t="s">
        <v>460</v>
      </c>
      <c r="D150" s="145" t="s">
        <v>392</v>
      </c>
      <c r="E150" s="145" t="s">
        <v>461</v>
      </c>
      <c r="F150" s="151" t="s">
        <v>29</v>
      </c>
      <c r="G150" s="146">
        <v>1</v>
      </c>
      <c r="H150" s="146">
        <v>442963636</v>
      </c>
      <c r="I150" s="147"/>
      <c r="J150" s="146">
        <v>-461672727</v>
      </c>
      <c r="K150" s="146">
        <v>27700363.636363629</v>
      </c>
      <c r="L150" s="146">
        <v>2250000</v>
      </c>
      <c r="M150" s="147"/>
      <c r="N150" s="147"/>
      <c r="O150" s="146">
        <v>6741272.636363633</v>
      </c>
      <c r="P150" s="158"/>
      <c r="Q150" s="159"/>
    </row>
    <row r="151" spans="1:17" x14ac:dyDescent="0.25">
      <c r="A151" s="140">
        <v>149</v>
      </c>
      <c r="B151" s="141" t="s">
        <v>462</v>
      </c>
      <c r="C151" s="141" t="s">
        <v>463</v>
      </c>
      <c r="D151" s="141" t="s">
        <v>392</v>
      </c>
      <c r="E151" s="141" t="s">
        <v>464</v>
      </c>
      <c r="F151" s="151" t="s">
        <v>29</v>
      </c>
      <c r="G151" s="142">
        <v>1</v>
      </c>
      <c r="H151" s="142">
        <v>414900000</v>
      </c>
      <c r="I151" s="143"/>
      <c r="J151" s="142">
        <v>-466481818</v>
      </c>
      <c r="K151" s="142">
        <v>59450545.454545453</v>
      </c>
      <c r="L151" s="142">
        <v>4000000</v>
      </c>
      <c r="M151" s="143"/>
      <c r="N151" s="143"/>
      <c r="O151" s="142">
        <v>3868727.4545454541</v>
      </c>
      <c r="P151" s="158"/>
      <c r="Q151" s="159"/>
    </row>
    <row r="152" spans="1:17" x14ac:dyDescent="0.25">
      <c r="A152" s="144">
        <v>150</v>
      </c>
      <c r="B152" s="145" t="s">
        <v>465</v>
      </c>
      <c r="C152" s="145" t="s">
        <v>466</v>
      </c>
      <c r="D152" s="145" t="s">
        <v>392</v>
      </c>
      <c r="E152" s="145" t="s">
        <v>467</v>
      </c>
      <c r="F152" s="153" t="s">
        <v>50</v>
      </c>
      <c r="G152" s="146">
        <v>1</v>
      </c>
      <c r="H152" s="146">
        <v>447509091</v>
      </c>
      <c r="I152" s="147"/>
      <c r="J152" s="146">
        <v>-461672727</v>
      </c>
      <c r="K152" s="146">
        <v>27700363.636363629</v>
      </c>
      <c r="L152" s="146">
        <v>7999999.9999999991</v>
      </c>
      <c r="M152" s="146">
        <v>5478182</v>
      </c>
      <c r="N152" s="147"/>
      <c r="O152" s="146">
        <v>58545.636363633908</v>
      </c>
      <c r="P152" s="158"/>
      <c r="Q152" s="159"/>
    </row>
    <row r="153" spans="1:17" x14ac:dyDescent="0.25">
      <c r="A153" s="140">
        <v>151</v>
      </c>
      <c r="B153" s="141" t="s">
        <v>468</v>
      </c>
      <c r="C153" s="141" t="s">
        <v>469</v>
      </c>
      <c r="D153" s="141" t="s">
        <v>392</v>
      </c>
      <c r="E153" s="141" t="s">
        <v>470</v>
      </c>
      <c r="F153" s="154" t="s">
        <v>54</v>
      </c>
      <c r="G153" s="142">
        <v>1</v>
      </c>
      <c r="H153" s="142">
        <v>426380045</v>
      </c>
      <c r="I153" s="143"/>
      <c r="J153" s="142">
        <v>-461672727</v>
      </c>
      <c r="K153" s="142">
        <v>43620610.909090906</v>
      </c>
      <c r="L153" s="142">
        <v>2640000</v>
      </c>
      <c r="M153" s="142">
        <v>9654545</v>
      </c>
      <c r="N153" s="143"/>
      <c r="O153" s="142">
        <v>-3966616.0909090941</v>
      </c>
      <c r="P153" s="158"/>
      <c r="Q153" s="159"/>
    </row>
    <row r="154" spans="1:17" x14ac:dyDescent="0.25">
      <c r="A154" s="144">
        <v>152</v>
      </c>
      <c r="B154" s="145" t="s">
        <v>471</v>
      </c>
      <c r="C154" s="145" t="s">
        <v>472</v>
      </c>
      <c r="D154" s="145" t="s">
        <v>392</v>
      </c>
      <c r="E154" s="145" t="s">
        <v>473</v>
      </c>
      <c r="F154" s="154" t="s">
        <v>54</v>
      </c>
      <c r="G154" s="146">
        <v>1</v>
      </c>
      <c r="H154" s="146">
        <v>429327273</v>
      </c>
      <c r="I154" s="147"/>
      <c r="J154" s="146">
        <v>-473536364</v>
      </c>
      <c r="K154" s="146">
        <v>33001090.90909091</v>
      </c>
      <c r="L154" s="146">
        <v>12000000</v>
      </c>
      <c r="M154" s="146">
        <v>9654545</v>
      </c>
      <c r="N154" s="147"/>
      <c r="O154" s="146">
        <v>-32862545.09090909</v>
      </c>
      <c r="P154" s="158"/>
      <c r="Q154" s="159"/>
    </row>
    <row r="155" spans="1:17" x14ac:dyDescent="0.25">
      <c r="A155" s="140">
        <v>153</v>
      </c>
      <c r="B155" s="141" t="s">
        <v>474</v>
      </c>
      <c r="C155" s="141" t="s">
        <v>475</v>
      </c>
      <c r="D155" s="141" t="s">
        <v>392</v>
      </c>
      <c r="E155" s="141" t="s">
        <v>476</v>
      </c>
      <c r="F155" s="151" t="s">
        <v>29</v>
      </c>
      <c r="G155" s="142">
        <v>1</v>
      </c>
      <c r="H155" s="142">
        <v>452054545</v>
      </c>
      <c r="I155" s="143"/>
      <c r="J155" s="142">
        <v>-461672727</v>
      </c>
      <c r="K155" s="142">
        <v>27700363.636363629</v>
      </c>
      <c r="L155" s="142">
        <v>12000000</v>
      </c>
      <c r="M155" s="143"/>
      <c r="N155" s="143"/>
      <c r="O155" s="142">
        <v>6082181.6363636348</v>
      </c>
      <c r="P155" s="158"/>
      <c r="Q155" s="159"/>
    </row>
    <row r="156" spans="1:17" x14ac:dyDescent="0.25">
      <c r="A156" s="144">
        <v>154</v>
      </c>
      <c r="B156" s="145" t="s">
        <v>477</v>
      </c>
      <c r="C156" s="145" t="s">
        <v>478</v>
      </c>
      <c r="D156" s="145" t="s">
        <v>392</v>
      </c>
      <c r="E156" s="145" t="s">
        <v>479</v>
      </c>
      <c r="F156" s="151" t="s">
        <v>29</v>
      </c>
      <c r="G156" s="146">
        <v>1</v>
      </c>
      <c r="H156" s="146">
        <v>442963636</v>
      </c>
      <c r="I156" s="147"/>
      <c r="J156" s="146">
        <v>-461672727</v>
      </c>
      <c r="K156" s="146">
        <v>27700363.636363629</v>
      </c>
      <c r="L156" s="146">
        <v>2250000</v>
      </c>
      <c r="M156" s="147"/>
      <c r="N156" s="147"/>
      <c r="O156" s="146">
        <v>6741272.636363633</v>
      </c>
      <c r="P156" s="158"/>
      <c r="Q156" s="159"/>
    </row>
    <row r="157" spans="1:17" x14ac:dyDescent="0.25">
      <c r="A157" s="140">
        <v>155</v>
      </c>
      <c r="B157" s="141" t="s">
        <v>480</v>
      </c>
      <c r="C157" s="141" t="s">
        <v>481</v>
      </c>
      <c r="D157" s="141" t="s">
        <v>392</v>
      </c>
      <c r="E157" s="141" t="s">
        <v>482</v>
      </c>
      <c r="F157" s="153" t="s">
        <v>50</v>
      </c>
      <c r="G157" s="142">
        <v>1</v>
      </c>
      <c r="H157" s="142">
        <v>433081818</v>
      </c>
      <c r="I157" s="143"/>
      <c r="J157" s="142">
        <v>-461672727</v>
      </c>
      <c r="K157" s="142">
        <v>47659636.36363636</v>
      </c>
      <c r="L157" s="142">
        <v>7999999.9999999991</v>
      </c>
      <c r="M157" s="143"/>
      <c r="N157" s="143"/>
      <c r="O157" s="142">
        <v>11068727.36363636</v>
      </c>
      <c r="P157" s="158"/>
      <c r="Q157" s="159"/>
    </row>
    <row r="158" spans="1:17" x14ac:dyDescent="0.25">
      <c r="A158" s="144">
        <v>156</v>
      </c>
      <c r="B158" s="145" t="s">
        <v>483</v>
      </c>
      <c r="C158" s="145" t="s">
        <v>484</v>
      </c>
      <c r="D158" s="145" t="s">
        <v>392</v>
      </c>
      <c r="E158" s="145" t="s">
        <v>485</v>
      </c>
      <c r="F158" s="152" t="s">
        <v>43</v>
      </c>
      <c r="G158" s="146">
        <v>1</v>
      </c>
      <c r="H158" s="146">
        <v>452054545</v>
      </c>
      <c r="I158" s="147"/>
      <c r="J158" s="146">
        <v>-461672727</v>
      </c>
      <c r="K158" s="146">
        <v>27700363.636363629</v>
      </c>
      <c r="L158" s="146">
        <v>10304000</v>
      </c>
      <c r="M158" s="146">
        <v>7542066</v>
      </c>
      <c r="N158" s="146">
        <v>2120000</v>
      </c>
      <c r="O158" s="146">
        <v>-1883884.363636367</v>
      </c>
      <c r="P158" s="158"/>
      <c r="Q158" s="159"/>
    </row>
    <row r="159" spans="1:17" x14ac:dyDescent="0.25">
      <c r="A159" s="140">
        <v>157</v>
      </c>
      <c r="B159" s="141" t="s">
        <v>486</v>
      </c>
      <c r="C159" s="141" t="s">
        <v>487</v>
      </c>
      <c r="D159" s="141" t="s">
        <v>392</v>
      </c>
      <c r="E159" s="141" t="s">
        <v>488</v>
      </c>
      <c r="F159" s="153" t="s">
        <v>50</v>
      </c>
      <c r="G159" s="142">
        <v>1</v>
      </c>
      <c r="H159" s="142">
        <v>442963636</v>
      </c>
      <c r="I159" s="143"/>
      <c r="J159" s="142">
        <v>-461672727</v>
      </c>
      <c r="K159" s="142">
        <v>27700363.636363629</v>
      </c>
      <c r="L159" s="142">
        <v>4000000</v>
      </c>
      <c r="M159" s="142">
        <v>7542066</v>
      </c>
      <c r="N159" s="143"/>
      <c r="O159" s="142">
        <v>-2550793.363636367</v>
      </c>
      <c r="P159" s="158"/>
      <c r="Q159" s="159"/>
    </row>
    <row r="160" spans="1:17" x14ac:dyDescent="0.25">
      <c r="A160" s="144">
        <v>158</v>
      </c>
      <c r="B160" s="145" t="s">
        <v>489</v>
      </c>
      <c r="C160" s="145" t="s">
        <v>181</v>
      </c>
      <c r="D160" s="145" t="s">
        <v>392</v>
      </c>
      <c r="E160" s="145" t="s">
        <v>490</v>
      </c>
      <c r="F160" s="152" t="s">
        <v>43</v>
      </c>
      <c r="G160" s="146">
        <v>1</v>
      </c>
      <c r="H160" s="146">
        <v>452054545</v>
      </c>
      <c r="I160" s="147"/>
      <c r="J160" s="146">
        <v>-461672727</v>
      </c>
      <c r="K160" s="146">
        <v>27700363.636363629</v>
      </c>
      <c r="L160" s="146">
        <v>12000000</v>
      </c>
      <c r="M160" s="146">
        <v>7542066</v>
      </c>
      <c r="N160" s="147"/>
      <c r="O160" s="146">
        <v>-1459884.3636363649</v>
      </c>
      <c r="P160" s="158"/>
      <c r="Q160" s="159"/>
    </row>
    <row r="161" spans="1:17" x14ac:dyDescent="0.25">
      <c r="A161" s="140">
        <v>159</v>
      </c>
      <c r="B161" s="141" t="s">
        <v>491</v>
      </c>
      <c r="C161" s="141" t="s">
        <v>492</v>
      </c>
      <c r="D161" s="141" t="s">
        <v>392</v>
      </c>
      <c r="E161" s="141" t="s">
        <v>493</v>
      </c>
      <c r="F161" s="151" t="s">
        <v>29</v>
      </c>
      <c r="G161" s="142">
        <v>1</v>
      </c>
      <c r="H161" s="142">
        <v>434900000</v>
      </c>
      <c r="I161" s="143"/>
      <c r="J161" s="142">
        <v>-461672727</v>
      </c>
      <c r="K161" s="142">
        <v>41550545.454545453</v>
      </c>
      <c r="L161" s="142">
        <v>7850000</v>
      </c>
      <c r="M161" s="143"/>
      <c r="N161" s="143"/>
      <c r="O161" s="142">
        <v>6927818.4545454532</v>
      </c>
      <c r="P161" s="158"/>
      <c r="Q161" s="159"/>
    </row>
    <row r="162" spans="1:17" x14ac:dyDescent="0.25">
      <c r="A162" s="144">
        <v>160</v>
      </c>
      <c r="B162" s="145" t="s">
        <v>494</v>
      </c>
      <c r="C162" s="145" t="s">
        <v>495</v>
      </c>
      <c r="D162" s="145" t="s">
        <v>392</v>
      </c>
      <c r="E162" s="145" t="s">
        <v>496</v>
      </c>
      <c r="F162" s="151" t="s">
        <v>29</v>
      </c>
      <c r="G162" s="146">
        <v>1</v>
      </c>
      <c r="H162" s="146">
        <v>429327273</v>
      </c>
      <c r="I162" s="147"/>
      <c r="J162" s="146">
        <v>-466481818</v>
      </c>
      <c r="K162" s="146">
        <v>45600363.636363633</v>
      </c>
      <c r="L162" s="146">
        <v>4000000</v>
      </c>
      <c r="M162" s="147"/>
      <c r="N162" s="147"/>
      <c r="O162" s="146">
        <v>4445818.636363633</v>
      </c>
      <c r="P162" s="158"/>
      <c r="Q162" s="159"/>
    </row>
    <row r="163" spans="1:17" x14ac:dyDescent="0.25">
      <c r="A163" s="140">
        <v>161</v>
      </c>
      <c r="B163" s="141" t="s">
        <v>497</v>
      </c>
      <c r="C163" s="141" t="s">
        <v>498</v>
      </c>
      <c r="D163" s="141" t="s">
        <v>392</v>
      </c>
      <c r="E163" s="141" t="s">
        <v>499</v>
      </c>
      <c r="F163" s="150" t="s">
        <v>20</v>
      </c>
      <c r="G163" s="142">
        <v>1</v>
      </c>
      <c r="H163" s="142">
        <v>474545455</v>
      </c>
      <c r="I163" s="143"/>
      <c r="J163" s="142">
        <v>-473536364</v>
      </c>
      <c r="K163" s="142">
        <v>17972727.27272727</v>
      </c>
      <c r="L163" s="142">
        <v>12000000</v>
      </c>
      <c r="M163" s="142">
        <v>7047000</v>
      </c>
      <c r="N163" s="143"/>
      <c r="O163" s="142">
        <v>-65181.727272728458</v>
      </c>
      <c r="P163" s="158"/>
      <c r="Q163" s="159"/>
    </row>
    <row r="164" spans="1:17" x14ac:dyDescent="0.25">
      <c r="A164" s="144">
        <v>162</v>
      </c>
      <c r="B164" s="145" t="s">
        <v>500</v>
      </c>
      <c r="C164" s="145" t="s">
        <v>501</v>
      </c>
      <c r="D164" s="145" t="s">
        <v>392</v>
      </c>
      <c r="E164" s="145" t="s">
        <v>502</v>
      </c>
      <c r="F164" s="151" t="s">
        <v>29</v>
      </c>
      <c r="G164" s="146">
        <v>1</v>
      </c>
      <c r="H164" s="146">
        <v>467272727</v>
      </c>
      <c r="I164" s="147"/>
      <c r="J164" s="146">
        <v>-466481818</v>
      </c>
      <c r="K164" s="146">
        <v>17900000</v>
      </c>
      <c r="L164" s="146">
        <v>12000000</v>
      </c>
      <c r="M164" s="147"/>
      <c r="N164" s="147"/>
      <c r="O164" s="146">
        <v>6690909.0000000019</v>
      </c>
      <c r="P164" s="158"/>
      <c r="Q164" s="159"/>
    </row>
    <row r="165" spans="1:17" x14ac:dyDescent="0.25">
      <c r="A165" s="140">
        <v>163</v>
      </c>
      <c r="B165" s="141" t="s">
        <v>503</v>
      </c>
      <c r="C165" s="141" t="s">
        <v>504</v>
      </c>
      <c r="D165" s="141" t="s">
        <v>392</v>
      </c>
      <c r="E165" s="141" t="s">
        <v>505</v>
      </c>
      <c r="F165" s="154" t="s">
        <v>54</v>
      </c>
      <c r="G165" s="142">
        <v>1</v>
      </c>
      <c r="H165" s="142">
        <v>452054545</v>
      </c>
      <c r="I165" s="143"/>
      <c r="J165" s="142">
        <v>-461672727</v>
      </c>
      <c r="K165" s="142">
        <v>27700363.636363629</v>
      </c>
      <c r="L165" s="142">
        <v>12000000</v>
      </c>
      <c r="M165" s="142">
        <v>5686364</v>
      </c>
      <c r="N165" s="143"/>
      <c r="O165" s="142">
        <v>395817.63636363478</v>
      </c>
      <c r="P165" s="158"/>
      <c r="Q165" s="159"/>
    </row>
    <row r="166" spans="1:17" x14ac:dyDescent="0.25">
      <c r="A166" s="144">
        <v>164</v>
      </c>
      <c r="B166" s="145" t="s">
        <v>506</v>
      </c>
      <c r="C166" s="145" t="s">
        <v>507</v>
      </c>
      <c r="D166" s="145" t="s">
        <v>392</v>
      </c>
      <c r="E166" s="145" t="s">
        <v>508</v>
      </c>
      <c r="F166" s="151" t="s">
        <v>29</v>
      </c>
      <c r="G166" s="146">
        <v>1</v>
      </c>
      <c r="H166" s="146">
        <v>433081818</v>
      </c>
      <c r="I166" s="147"/>
      <c r="J166" s="146">
        <v>-461672727</v>
      </c>
      <c r="K166" s="146">
        <v>41550545.454545453</v>
      </c>
      <c r="L166" s="146">
        <v>6249999.9999999991</v>
      </c>
      <c r="M166" s="147"/>
      <c r="N166" s="147"/>
      <c r="O166" s="146">
        <v>6709636.4545454541</v>
      </c>
      <c r="P166" s="158"/>
      <c r="Q166" s="159"/>
    </row>
    <row r="167" spans="1:17" x14ac:dyDescent="0.25">
      <c r="A167" s="140">
        <v>165</v>
      </c>
      <c r="B167" s="141" t="s">
        <v>509</v>
      </c>
      <c r="C167" s="141" t="s">
        <v>510</v>
      </c>
      <c r="D167" s="141" t="s">
        <v>392</v>
      </c>
      <c r="E167" s="141" t="s">
        <v>511</v>
      </c>
      <c r="F167" s="152" t="s">
        <v>43</v>
      </c>
      <c r="G167" s="142">
        <v>1</v>
      </c>
      <c r="H167" s="142">
        <v>452054545</v>
      </c>
      <c r="I167" s="143"/>
      <c r="J167" s="142">
        <v>-461672727</v>
      </c>
      <c r="K167" s="142">
        <v>27700363.636363629</v>
      </c>
      <c r="L167" s="142">
        <v>12000000</v>
      </c>
      <c r="M167" s="142">
        <v>7542066</v>
      </c>
      <c r="N167" s="143"/>
      <c r="O167" s="142">
        <v>-1459884.3636363649</v>
      </c>
      <c r="P167" s="158"/>
      <c r="Q167" s="159"/>
    </row>
    <row r="168" spans="1:17" x14ac:dyDescent="0.25">
      <c r="A168" s="144">
        <v>166</v>
      </c>
      <c r="B168" s="145" t="s">
        <v>512</v>
      </c>
      <c r="C168" s="145" t="s">
        <v>513</v>
      </c>
      <c r="D168" s="145" t="s">
        <v>514</v>
      </c>
      <c r="E168" s="145" t="s">
        <v>515</v>
      </c>
      <c r="F168" s="152" t="s">
        <v>43</v>
      </c>
      <c r="G168" s="146">
        <v>1</v>
      </c>
      <c r="H168" s="146">
        <v>247800000</v>
      </c>
      <c r="I168" s="147"/>
      <c r="J168" s="146">
        <v>-270718182</v>
      </c>
      <c r="K168" s="146">
        <v>37727818.181818202</v>
      </c>
      <c r="L168" s="146">
        <v>2334726.6363636358</v>
      </c>
      <c r="M168" s="146">
        <v>5258300</v>
      </c>
      <c r="N168" s="147"/>
      <c r="O168" s="146">
        <v>7216609.5454545654</v>
      </c>
      <c r="P168" s="158"/>
      <c r="Q168" s="159"/>
    </row>
    <row r="169" spans="1:17" x14ac:dyDescent="0.25">
      <c r="A169" s="140">
        <v>167</v>
      </c>
      <c r="B169" s="141" t="s">
        <v>516</v>
      </c>
      <c r="C169" s="141" t="s">
        <v>517</v>
      </c>
      <c r="D169" s="141" t="s">
        <v>518</v>
      </c>
      <c r="E169" s="141" t="s">
        <v>519</v>
      </c>
      <c r="F169" s="153" t="s">
        <v>50</v>
      </c>
      <c r="G169" s="142">
        <v>1</v>
      </c>
      <c r="H169" s="142">
        <v>252618182</v>
      </c>
      <c r="I169" s="143"/>
      <c r="J169" s="142">
        <v>-263563636</v>
      </c>
      <c r="K169" s="142">
        <v>27783272.727272749</v>
      </c>
      <c r="L169" s="142">
        <v>3200000</v>
      </c>
      <c r="M169" s="143"/>
      <c r="N169" s="143"/>
      <c r="O169" s="142">
        <v>13637818.727272751</v>
      </c>
      <c r="P169" s="158"/>
      <c r="Q169" s="159"/>
    </row>
    <row r="170" spans="1:17" x14ac:dyDescent="0.25">
      <c r="A170" s="144">
        <v>168</v>
      </c>
      <c r="B170" s="145" t="s">
        <v>520</v>
      </c>
      <c r="C170" s="145" t="s">
        <v>521</v>
      </c>
      <c r="D170" s="145" t="s">
        <v>518</v>
      </c>
      <c r="E170" s="145" t="s">
        <v>522</v>
      </c>
      <c r="F170" s="153" t="s">
        <v>50</v>
      </c>
      <c r="G170" s="146">
        <v>1</v>
      </c>
      <c r="H170" s="146">
        <v>258072727</v>
      </c>
      <c r="I170" s="147"/>
      <c r="J170" s="146">
        <v>-263563636</v>
      </c>
      <c r="K170" s="146">
        <v>23556000.00000003</v>
      </c>
      <c r="L170" s="146">
        <v>9000000</v>
      </c>
      <c r="M170" s="147"/>
      <c r="N170" s="146">
        <v>2084400</v>
      </c>
      <c r="O170" s="146">
        <v>6980691.0000000261</v>
      </c>
      <c r="P170" s="158"/>
      <c r="Q170" s="159"/>
    </row>
    <row r="171" spans="1:17" x14ac:dyDescent="0.25">
      <c r="A171" s="140">
        <v>169</v>
      </c>
      <c r="B171" s="141" t="s">
        <v>523</v>
      </c>
      <c r="C171" s="141" t="s">
        <v>524</v>
      </c>
      <c r="D171" s="141" t="s">
        <v>514</v>
      </c>
      <c r="E171" s="141" t="s">
        <v>525</v>
      </c>
      <c r="F171" s="150" t="s">
        <v>20</v>
      </c>
      <c r="G171" s="142">
        <v>1</v>
      </c>
      <c r="H171" s="142">
        <v>254981818</v>
      </c>
      <c r="I171" s="143"/>
      <c r="J171" s="142">
        <v>-263563636</v>
      </c>
      <c r="K171" s="142">
        <v>15813818.18181818</v>
      </c>
      <c r="L171" s="142">
        <v>2430000</v>
      </c>
      <c r="M171" s="143"/>
      <c r="N171" s="143"/>
      <c r="O171" s="142">
        <v>4802000.1818181798</v>
      </c>
      <c r="P171" s="158"/>
      <c r="Q171" s="159"/>
    </row>
    <row r="172" spans="1:17" x14ac:dyDescent="0.25">
      <c r="A172" s="144">
        <v>170</v>
      </c>
      <c r="B172" s="145" t="s">
        <v>526</v>
      </c>
      <c r="C172" s="145" t="s">
        <v>527</v>
      </c>
      <c r="D172" s="145" t="s">
        <v>528</v>
      </c>
      <c r="E172" s="145" t="s">
        <v>529</v>
      </c>
      <c r="F172" s="150" t="s">
        <v>20</v>
      </c>
      <c r="G172" s="146">
        <v>1</v>
      </c>
      <c r="H172" s="146">
        <v>263727273</v>
      </c>
      <c r="I172" s="147"/>
      <c r="J172" s="146">
        <v>-274909091</v>
      </c>
      <c r="K172" s="146">
        <v>16494545.454545449</v>
      </c>
      <c r="L172" s="146">
        <v>2000000</v>
      </c>
      <c r="M172" s="147"/>
      <c r="N172" s="147"/>
      <c r="O172" s="146">
        <v>3312727.4545454532</v>
      </c>
      <c r="P172" s="158"/>
      <c r="Q172" s="159"/>
    </row>
    <row r="173" spans="1:17" x14ac:dyDescent="0.25">
      <c r="A173" s="140">
        <v>171</v>
      </c>
      <c r="B173" s="141" t="s">
        <v>530</v>
      </c>
      <c r="C173" s="141" t="s">
        <v>531</v>
      </c>
      <c r="D173" s="141" t="s">
        <v>518</v>
      </c>
      <c r="E173" s="141" t="s">
        <v>532</v>
      </c>
      <c r="F173" s="151" t="s">
        <v>29</v>
      </c>
      <c r="G173" s="142">
        <v>1</v>
      </c>
      <c r="H173" s="142">
        <v>248927273</v>
      </c>
      <c r="I173" s="143"/>
      <c r="J173" s="142">
        <v>-263563636</v>
      </c>
      <c r="K173" s="142">
        <v>23720727.27272727</v>
      </c>
      <c r="L173" s="142">
        <v>4349999.9999999991</v>
      </c>
      <c r="M173" s="143"/>
      <c r="N173" s="143"/>
      <c r="O173" s="142">
        <v>4734364.2727272706</v>
      </c>
      <c r="P173" s="158"/>
      <c r="Q173" s="159"/>
    </row>
    <row r="174" spans="1:17" x14ac:dyDescent="0.25">
      <c r="A174" s="144">
        <v>172</v>
      </c>
      <c r="B174" s="145" t="s">
        <v>533</v>
      </c>
      <c r="C174" s="145" t="s">
        <v>534</v>
      </c>
      <c r="D174" s="145" t="s">
        <v>528</v>
      </c>
      <c r="E174" s="145" t="s">
        <v>535</v>
      </c>
      <c r="F174" s="151" t="s">
        <v>29</v>
      </c>
      <c r="G174" s="146">
        <v>1</v>
      </c>
      <c r="H174" s="146">
        <v>252527273</v>
      </c>
      <c r="I174" s="147"/>
      <c r="J174" s="146">
        <v>-281890909</v>
      </c>
      <c r="K174" s="146">
        <v>32123818.18181818</v>
      </c>
      <c r="L174" s="146">
        <v>6799999.9999999991</v>
      </c>
      <c r="M174" s="147"/>
      <c r="N174" s="147"/>
      <c r="O174" s="146">
        <v>-4039817.8181818188</v>
      </c>
      <c r="P174" s="158"/>
      <c r="Q174" s="159"/>
    </row>
    <row r="175" spans="1:17" x14ac:dyDescent="0.25">
      <c r="A175" s="140">
        <v>173</v>
      </c>
      <c r="B175" s="141" t="s">
        <v>536</v>
      </c>
      <c r="C175" s="141" t="s">
        <v>537</v>
      </c>
      <c r="D175" s="141" t="s">
        <v>528</v>
      </c>
      <c r="E175" s="141" t="s">
        <v>538</v>
      </c>
      <c r="F175" s="151" t="s">
        <v>29</v>
      </c>
      <c r="G175" s="142">
        <v>1</v>
      </c>
      <c r="H175" s="142">
        <v>256045455</v>
      </c>
      <c r="I175" s="143"/>
      <c r="J175" s="142">
        <v>-274909091</v>
      </c>
      <c r="K175" s="142">
        <v>24741818.18181818</v>
      </c>
      <c r="L175" s="142">
        <v>1550000</v>
      </c>
      <c r="M175" s="143"/>
      <c r="N175" s="143"/>
      <c r="O175" s="142">
        <v>4328182.1818181798</v>
      </c>
      <c r="P175" s="158"/>
      <c r="Q175" s="159"/>
    </row>
    <row r="176" spans="1:17" x14ac:dyDescent="0.25">
      <c r="A176" s="144">
        <v>174</v>
      </c>
      <c r="B176" s="145" t="s">
        <v>539</v>
      </c>
      <c r="C176" s="145" t="s">
        <v>540</v>
      </c>
      <c r="D176" s="145" t="s">
        <v>514</v>
      </c>
      <c r="E176" s="145" t="s">
        <v>541</v>
      </c>
      <c r="F176" s="153" t="s">
        <v>50</v>
      </c>
      <c r="G176" s="146">
        <v>1</v>
      </c>
      <c r="H176" s="146">
        <v>255818182</v>
      </c>
      <c r="I176" s="147"/>
      <c r="J176" s="146">
        <v>-273363636</v>
      </c>
      <c r="K176" s="146">
        <v>27778181.81818182</v>
      </c>
      <c r="L176" s="146">
        <v>7199999.9999999991</v>
      </c>
      <c r="M176" s="147"/>
      <c r="N176" s="147"/>
      <c r="O176" s="146">
        <v>3032727.818181817</v>
      </c>
      <c r="P176" s="158"/>
      <c r="Q176" s="159"/>
    </row>
    <row r="177" spans="1:17" x14ac:dyDescent="0.25">
      <c r="A177" s="140">
        <v>175</v>
      </c>
      <c r="B177" s="141" t="s">
        <v>542</v>
      </c>
      <c r="C177" s="141" t="s">
        <v>543</v>
      </c>
      <c r="D177" s="141" t="s">
        <v>528</v>
      </c>
      <c r="E177" s="141" t="s">
        <v>544</v>
      </c>
      <c r="F177" s="151" t="s">
        <v>29</v>
      </c>
      <c r="G177" s="142">
        <v>1</v>
      </c>
      <c r="H177" s="142">
        <v>276018182</v>
      </c>
      <c r="I177" s="143"/>
      <c r="J177" s="142">
        <v>-281890909</v>
      </c>
      <c r="K177" s="142">
        <v>16913454.545454539</v>
      </c>
      <c r="L177" s="142">
        <v>6799999.9999999991</v>
      </c>
      <c r="M177" s="143"/>
      <c r="N177" s="143"/>
      <c r="O177" s="142">
        <v>4240727.545454544</v>
      </c>
      <c r="P177" s="158"/>
      <c r="Q177" s="159"/>
    </row>
    <row r="178" spans="1:17" x14ac:dyDescent="0.25">
      <c r="A178" s="144">
        <v>176</v>
      </c>
      <c r="B178" s="145" t="s">
        <v>545</v>
      </c>
      <c r="C178" s="145" t="s">
        <v>546</v>
      </c>
      <c r="D178" s="145" t="s">
        <v>528</v>
      </c>
      <c r="E178" s="145" t="s">
        <v>547</v>
      </c>
      <c r="F178" s="152" t="s">
        <v>43</v>
      </c>
      <c r="G178" s="146">
        <v>1</v>
      </c>
      <c r="H178" s="146">
        <v>263727273</v>
      </c>
      <c r="I178" s="146">
        <v>1818182</v>
      </c>
      <c r="J178" s="146">
        <v>-274909091</v>
      </c>
      <c r="K178" s="146">
        <v>16494545.454545449</v>
      </c>
      <c r="L178" s="146">
        <v>3600000</v>
      </c>
      <c r="M178" s="147"/>
      <c r="N178" s="147"/>
      <c r="O178" s="146">
        <v>3530909.4545454541</v>
      </c>
      <c r="P178" s="158"/>
      <c r="Q178" s="159"/>
    </row>
    <row r="179" spans="1:17" x14ac:dyDescent="0.25">
      <c r="A179" s="140">
        <v>177</v>
      </c>
      <c r="B179" s="141" t="s">
        <v>548</v>
      </c>
      <c r="C179" s="141" t="s">
        <v>549</v>
      </c>
      <c r="D179" s="141" t="s">
        <v>528</v>
      </c>
      <c r="E179" s="141" t="s">
        <v>550</v>
      </c>
      <c r="F179" s="151" t="s">
        <v>29</v>
      </c>
      <c r="G179" s="142">
        <v>1</v>
      </c>
      <c r="H179" s="142">
        <v>263727273</v>
      </c>
      <c r="I179" s="143"/>
      <c r="J179" s="142">
        <v>-274909091</v>
      </c>
      <c r="K179" s="142">
        <v>16494545.454545449</v>
      </c>
      <c r="L179" s="142">
        <v>2000000</v>
      </c>
      <c r="M179" s="143"/>
      <c r="N179" s="143"/>
      <c r="O179" s="142">
        <v>3312727.4545454532</v>
      </c>
      <c r="P179" s="158"/>
      <c r="Q179" s="159"/>
    </row>
    <row r="180" spans="1:17" x14ac:dyDescent="0.25">
      <c r="A180" s="144">
        <v>178</v>
      </c>
      <c r="B180" s="145" t="s">
        <v>551</v>
      </c>
      <c r="C180" s="145" t="s">
        <v>552</v>
      </c>
      <c r="D180" s="145" t="s">
        <v>528</v>
      </c>
      <c r="E180" s="145" t="s">
        <v>553</v>
      </c>
      <c r="F180" s="150" t="s">
        <v>20</v>
      </c>
      <c r="G180" s="146">
        <v>1</v>
      </c>
      <c r="H180" s="146">
        <v>263727273</v>
      </c>
      <c r="I180" s="147"/>
      <c r="J180" s="146">
        <v>-274909091</v>
      </c>
      <c r="K180" s="146">
        <v>16494545.454545449</v>
      </c>
      <c r="L180" s="146">
        <v>2000000</v>
      </c>
      <c r="M180" s="147"/>
      <c r="N180" s="147"/>
      <c r="O180" s="146">
        <v>3312727.4545454532</v>
      </c>
      <c r="P180" s="158"/>
      <c r="Q180" s="159"/>
    </row>
    <row r="181" spans="1:17" x14ac:dyDescent="0.25">
      <c r="A181" s="140">
        <v>179</v>
      </c>
      <c r="B181" s="141" t="s">
        <v>554</v>
      </c>
      <c r="C181" s="141" t="s">
        <v>409</v>
      </c>
      <c r="D181" s="141" t="s">
        <v>514</v>
      </c>
      <c r="E181" s="141" t="s">
        <v>555</v>
      </c>
      <c r="F181" s="151" t="s">
        <v>29</v>
      </c>
      <c r="G181" s="142">
        <v>1</v>
      </c>
      <c r="H181" s="142">
        <v>234881818</v>
      </c>
      <c r="I181" s="143"/>
      <c r="J181" s="142">
        <v>-270718182</v>
      </c>
      <c r="K181" s="142">
        <v>45231636.36363636</v>
      </c>
      <c r="L181" s="142">
        <v>5149999.9999999991</v>
      </c>
      <c r="M181" s="143"/>
      <c r="N181" s="143"/>
      <c r="O181" s="142">
        <v>4245272.3636363614</v>
      </c>
      <c r="P181" s="158"/>
      <c r="Q181" s="159"/>
    </row>
    <row r="182" spans="1:17" x14ac:dyDescent="0.25">
      <c r="A182" s="144">
        <v>180</v>
      </c>
      <c r="B182" s="145" t="s">
        <v>556</v>
      </c>
      <c r="C182" s="145" t="s">
        <v>557</v>
      </c>
      <c r="D182" s="145" t="s">
        <v>514</v>
      </c>
      <c r="E182" s="145" t="s">
        <v>558</v>
      </c>
      <c r="F182" s="152" t="s">
        <v>43</v>
      </c>
      <c r="G182" s="146">
        <v>1</v>
      </c>
      <c r="H182" s="146">
        <v>226000000</v>
      </c>
      <c r="I182" s="147"/>
      <c r="J182" s="146">
        <v>-273363636</v>
      </c>
      <c r="K182" s="146">
        <v>49358181.818181813</v>
      </c>
      <c r="L182" s="146">
        <v>6399999.9999999991</v>
      </c>
      <c r="M182" s="147"/>
      <c r="N182" s="147"/>
      <c r="O182" s="146">
        <v>-4405454.1818181863</v>
      </c>
      <c r="P182" s="158"/>
      <c r="Q182" s="159"/>
    </row>
    <row r="183" spans="1:17" x14ac:dyDescent="0.25">
      <c r="A183" s="140">
        <v>181</v>
      </c>
      <c r="B183" s="141" t="s">
        <v>559</v>
      </c>
      <c r="C183" s="141" t="s">
        <v>560</v>
      </c>
      <c r="D183" s="141" t="s">
        <v>518</v>
      </c>
      <c r="E183" s="141" t="s">
        <v>561</v>
      </c>
      <c r="F183" s="151" t="s">
        <v>29</v>
      </c>
      <c r="G183" s="142">
        <v>1</v>
      </c>
      <c r="H183" s="142">
        <v>251558636</v>
      </c>
      <c r="I183" s="143"/>
      <c r="J183" s="142">
        <v>-270545455</v>
      </c>
      <c r="K183" s="142">
        <v>25558254.545454539</v>
      </c>
      <c r="L183" s="142">
        <v>1950000</v>
      </c>
      <c r="M183" s="143"/>
      <c r="N183" s="143"/>
      <c r="O183" s="142">
        <v>4621435.5454545431</v>
      </c>
      <c r="P183" s="158"/>
      <c r="Q183" s="159"/>
    </row>
    <row r="184" spans="1:17" x14ac:dyDescent="0.25">
      <c r="A184" s="144">
        <v>182</v>
      </c>
      <c r="B184" s="145" t="s">
        <v>562</v>
      </c>
      <c r="C184" s="145" t="s">
        <v>563</v>
      </c>
      <c r="D184" s="145" t="s">
        <v>518</v>
      </c>
      <c r="E184" s="145" t="s">
        <v>564</v>
      </c>
      <c r="F184" s="152" t="s">
        <v>43</v>
      </c>
      <c r="G184" s="146">
        <v>1</v>
      </c>
      <c r="H184" s="146">
        <v>258072727</v>
      </c>
      <c r="I184" s="147"/>
      <c r="J184" s="146">
        <v>-263563636</v>
      </c>
      <c r="K184" s="146">
        <v>15813818.18181818</v>
      </c>
      <c r="L184" s="146">
        <v>3070836.3636363628</v>
      </c>
      <c r="M184" s="147"/>
      <c r="N184" s="146">
        <v>2120000</v>
      </c>
      <c r="O184" s="146">
        <v>5132072.8181818156</v>
      </c>
      <c r="P184" s="158"/>
      <c r="Q184" s="159"/>
    </row>
    <row r="185" spans="1:17" x14ac:dyDescent="0.25">
      <c r="A185" s="140">
        <v>183</v>
      </c>
      <c r="B185" s="141" t="s">
        <v>565</v>
      </c>
      <c r="C185" s="141" t="s">
        <v>566</v>
      </c>
      <c r="D185" s="141" t="s">
        <v>518</v>
      </c>
      <c r="E185" s="141" t="s">
        <v>567</v>
      </c>
      <c r="F185" s="151" t="s">
        <v>29</v>
      </c>
      <c r="G185" s="142">
        <v>1</v>
      </c>
      <c r="H185" s="142">
        <v>244381818</v>
      </c>
      <c r="I185" s="143"/>
      <c r="J185" s="142">
        <v>-263563636</v>
      </c>
      <c r="K185" s="142">
        <v>23720727.27272727</v>
      </c>
      <c r="L185" s="142">
        <v>349999.99999999983</v>
      </c>
      <c r="M185" s="143"/>
      <c r="N185" s="143"/>
      <c r="O185" s="142">
        <v>4188909.2727272701</v>
      </c>
      <c r="P185" s="158"/>
      <c r="Q185" s="159"/>
    </row>
    <row r="186" spans="1:17" x14ac:dyDescent="0.25">
      <c r="A186" s="144">
        <v>184</v>
      </c>
      <c r="B186" s="145" t="s">
        <v>568</v>
      </c>
      <c r="C186" s="145" t="s">
        <v>569</v>
      </c>
      <c r="D186" s="145" t="s">
        <v>514</v>
      </c>
      <c r="E186" s="145" t="s">
        <v>570</v>
      </c>
      <c r="F186" s="153" t="s">
        <v>50</v>
      </c>
      <c r="G186" s="146">
        <v>1</v>
      </c>
      <c r="H186" s="146">
        <v>248545455</v>
      </c>
      <c r="I186" s="147"/>
      <c r="J186" s="146">
        <v>-270545455</v>
      </c>
      <c r="K186" s="146">
        <v>36305454.545454539</v>
      </c>
      <c r="L186" s="146">
        <v>7199999.9999999991</v>
      </c>
      <c r="M186" s="147"/>
      <c r="N186" s="147"/>
      <c r="O186" s="146">
        <v>7105454.5454545403</v>
      </c>
      <c r="P186" s="158"/>
      <c r="Q186" s="159"/>
    </row>
    <row r="187" spans="1:17" x14ac:dyDescent="0.25">
      <c r="A187" s="140">
        <v>185</v>
      </c>
      <c r="B187" s="141" t="s">
        <v>571</v>
      </c>
      <c r="C187" s="141" t="s">
        <v>572</v>
      </c>
      <c r="D187" s="141" t="s">
        <v>518</v>
      </c>
      <c r="E187" s="141" t="s">
        <v>573</v>
      </c>
      <c r="F187" s="152" t="s">
        <v>43</v>
      </c>
      <c r="G187" s="142">
        <v>1</v>
      </c>
      <c r="H187" s="142">
        <v>258072727</v>
      </c>
      <c r="I187" s="143"/>
      <c r="J187" s="142">
        <v>-263563636</v>
      </c>
      <c r="K187" s="142">
        <v>23556000.00000003</v>
      </c>
      <c r="L187" s="142">
        <v>9000000</v>
      </c>
      <c r="M187" s="143"/>
      <c r="N187" s="143"/>
      <c r="O187" s="142">
        <v>9065091.0000000261</v>
      </c>
      <c r="P187" s="158"/>
      <c r="Q187" s="159"/>
    </row>
    <row r="188" spans="1:17" x14ac:dyDescent="0.25">
      <c r="A188" s="144">
        <v>186</v>
      </c>
      <c r="B188" s="145" t="s">
        <v>574</v>
      </c>
      <c r="C188" s="145" t="s">
        <v>575</v>
      </c>
      <c r="D188" s="145" t="s">
        <v>528</v>
      </c>
      <c r="E188" s="145" t="s">
        <v>576</v>
      </c>
      <c r="F188" s="152" t="s">
        <v>43</v>
      </c>
      <c r="G188" s="146">
        <v>1</v>
      </c>
      <c r="H188" s="146">
        <v>269181818</v>
      </c>
      <c r="I188" s="147"/>
      <c r="J188" s="146">
        <v>-274909091</v>
      </c>
      <c r="K188" s="146">
        <v>16494545.454545449</v>
      </c>
      <c r="L188" s="146">
        <v>2917530</v>
      </c>
      <c r="M188" s="146">
        <v>5258300</v>
      </c>
      <c r="N188" s="147"/>
      <c r="O188" s="146">
        <v>2591442.4545454532</v>
      </c>
      <c r="P188" s="158"/>
      <c r="Q188" s="159"/>
    </row>
    <row r="189" spans="1:17" x14ac:dyDescent="0.25">
      <c r="A189" s="140">
        <v>187</v>
      </c>
      <c r="B189" s="141" t="s">
        <v>577</v>
      </c>
      <c r="C189" s="141" t="s">
        <v>578</v>
      </c>
      <c r="D189" s="141" t="s">
        <v>528</v>
      </c>
      <c r="E189" s="141" t="s">
        <v>579</v>
      </c>
      <c r="F189" s="154" t="s">
        <v>54</v>
      </c>
      <c r="G189" s="142">
        <v>1</v>
      </c>
      <c r="H189" s="142">
        <v>254863636</v>
      </c>
      <c r="I189" s="143"/>
      <c r="J189" s="142">
        <v>-274909091</v>
      </c>
      <c r="K189" s="142">
        <v>23080909.09090909</v>
      </c>
      <c r="L189" s="142">
        <v>6799999.9999999991</v>
      </c>
      <c r="M189" s="143"/>
      <c r="N189" s="142">
        <v>1868400</v>
      </c>
      <c r="O189" s="142">
        <v>-5632945.9090909092</v>
      </c>
      <c r="P189" s="158"/>
      <c r="Q189" s="159"/>
    </row>
    <row r="190" spans="1:17" x14ac:dyDescent="0.25">
      <c r="A190" s="144">
        <v>188</v>
      </c>
      <c r="B190" s="145" t="s">
        <v>580</v>
      </c>
      <c r="C190" s="145" t="s">
        <v>581</v>
      </c>
      <c r="D190" s="145" t="s">
        <v>528</v>
      </c>
      <c r="E190" s="145" t="s">
        <v>582</v>
      </c>
      <c r="F190" s="151" t="s">
        <v>29</v>
      </c>
      <c r="G190" s="146">
        <v>1</v>
      </c>
      <c r="H190" s="146">
        <v>265108636</v>
      </c>
      <c r="I190" s="147"/>
      <c r="J190" s="146">
        <v>-274909091</v>
      </c>
      <c r="K190" s="146">
        <v>17786618.18181818</v>
      </c>
      <c r="L190" s="146">
        <v>4400000</v>
      </c>
      <c r="M190" s="147"/>
      <c r="N190" s="147"/>
      <c r="O190" s="146">
        <v>3586163.1818181798</v>
      </c>
      <c r="P190" s="158"/>
      <c r="Q190" s="159"/>
    </row>
    <row r="191" spans="1:17" x14ac:dyDescent="0.25">
      <c r="A191" s="140">
        <v>189</v>
      </c>
      <c r="B191" s="141" t="s">
        <v>583</v>
      </c>
      <c r="C191" s="141" t="s">
        <v>584</v>
      </c>
      <c r="D191" s="141" t="s">
        <v>528</v>
      </c>
      <c r="E191" s="141" t="s">
        <v>585</v>
      </c>
      <c r="F191" s="152" t="s">
        <v>43</v>
      </c>
      <c r="G191" s="142">
        <v>1</v>
      </c>
      <c r="H191" s="142">
        <v>269181818</v>
      </c>
      <c r="I191" s="143"/>
      <c r="J191" s="142">
        <v>-274909091</v>
      </c>
      <c r="K191" s="142">
        <v>16494545.454545449</v>
      </c>
      <c r="L191" s="142">
        <v>3343090.9090909078</v>
      </c>
      <c r="M191" s="142">
        <v>5258300</v>
      </c>
      <c r="N191" s="142">
        <v>2120000</v>
      </c>
      <c r="O191" s="142">
        <v>45881.545454544947</v>
      </c>
      <c r="P191" s="158"/>
      <c r="Q191" s="159"/>
    </row>
    <row r="192" spans="1:17" x14ac:dyDescent="0.25">
      <c r="A192" s="144">
        <v>190</v>
      </c>
      <c r="B192" s="145" t="s">
        <v>586</v>
      </c>
      <c r="C192" s="145" t="s">
        <v>587</v>
      </c>
      <c r="D192" s="145" t="s">
        <v>528</v>
      </c>
      <c r="E192" s="145" t="s">
        <v>588</v>
      </c>
      <c r="F192" s="151" t="s">
        <v>29</v>
      </c>
      <c r="G192" s="146">
        <v>1</v>
      </c>
      <c r="H192" s="146">
        <v>286363636</v>
      </c>
      <c r="I192" s="147"/>
      <c r="J192" s="146">
        <v>-274909091</v>
      </c>
      <c r="K192" s="147"/>
      <c r="L192" s="146">
        <v>5549999.9999999991</v>
      </c>
      <c r="M192" s="147"/>
      <c r="N192" s="147"/>
      <c r="O192" s="146">
        <v>5904545.0000000009</v>
      </c>
      <c r="P192" s="158"/>
      <c r="Q192" s="159"/>
    </row>
    <row r="193" spans="1:17" x14ac:dyDescent="0.25">
      <c r="A193" s="140">
        <v>191</v>
      </c>
      <c r="B193" s="141" t="s">
        <v>589</v>
      </c>
      <c r="C193" s="141" t="s">
        <v>590</v>
      </c>
      <c r="D193" s="141" t="s">
        <v>514</v>
      </c>
      <c r="E193" s="141" t="s">
        <v>591</v>
      </c>
      <c r="F193" s="151" t="s">
        <v>29</v>
      </c>
      <c r="G193" s="142">
        <v>1</v>
      </c>
      <c r="H193" s="142">
        <v>236185909</v>
      </c>
      <c r="I193" s="143"/>
      <c r="J193" s="142">
        <v>-270545455</v>
      </c>
      <c r="K193" s="142">
        <v>41188800</v>
      </c>
      <c r="L193" s="142">
        <v>2750000</v>
      </c>
      <c r="M193" s="143"/>
      <c r="N193" s="143"/>
      <c r="O193" s="142">
        <v>4079254</v>
      </c>
      <c r="P193" s="158"/>
      <c r="Q193" s="159"/>
    </row>
    <row r="194" spans="1:17" x14ac:dyDescent="0.25">
      <c r="A194" s="144">
        <v>192</v>
      </c>
      <c r="B194" s="145" t="s">
        <v>592</v>
      </c>
      <c r="C194" s="145" t="s">
        <v>593</v>
      </c>
      <c r="D194" s="145" t="s">
        <v>514</v>
      </c>
      <c r="E194" s="145" t="s">
        <v>594</v>
      </c>
      <c r="F194" s="152" t="s">
        <v>43</v>
      </c>
      <c r="G194" s="146">
        <v>1</v>
      </c>
      <c r="H194" s="146">
        <v>255818182</v>
      </c>
      <c r="I194" s="147"/>
      <c r="J194" s="146">
        <v>-270545455</v>
      </c>
      <c r="K194" s="146">
        <v>32634545.454545479</v>
      </c>
      <c r="L194" s="146">
        <v>6749999.9999999991</v>
      </c>
      <c r="M194" s="147"/>
      <c r="N194" s="146">
        <v>2120000</v>
      </c>
      <c r="O194" s="146">
        <v>9037272.4545454793</v>
      </c>
      <c r="P194" s="158"/>
      <c r="Q194" s="159"/>
    </row>
    <row r="195" spans="1:17" x14ac:dyDescent="0.25">
      <c r="A195" s="140">
        <v>193</v>
      </c>
      <c r="B195" s="141" t="s">
        <v>595</v>
      </c>
      <c r="C195" s="141" t="s">
        <v>596</v>
      </c>
      <c r="D195" s="141" t="s">
        <v>518</v>
      </c>
      <c r="E195" s="141" t="s">
        <v>597</v>
      </c>
      <c r="F195" s="153" t="s">
        <v>50</v>
      </c>
      <c r="G195" s="142">
        <v>1</v>
      </c>
      <c r="H195" s="142">
        <v>258072727</v>
      </c>
      <c r="I195" s="143"/>
      <c r="J195" s="142">
        <v>-263563636</v>
      </c>
      <c r="K195" s="142">
        <v>23556000.00000003</v>
      </c>
      <c r="L195" s="142">
        <v>7999999.9999999991</v>
      </c>
      <c r="M195" s="143"/>
      <c r="N195" s="143"/>
      <c r="O195" s="142">
        <v>10065091.00000003</v>
      </c>
      <c r="P195" s="158"/>
      <c r="Q195" s="159"/>
    </row>
    <row r="196" spans="1:17" x14ac:dyDescent="0.25">
      <c r="A196" s="144">
        <v>194</v>
      </c>
      <c r="B196" s="145" t="s">
        <v>598</v>
      </c>
      <c r="C196" s="145" t="s">
        <v>599</v>
      </c>
      <c r="D196" s="145" t="s">
        <v>528</v>
      </c>
      <c r="E196" s="145" t="s">
        <v>600</v>
      </c>
      <c r="F196" s="151" t="s">
        <v>29</v>
      </c>
      <c r="G196" s="146">
        <v>1</v>
      </c>
      <c r="H196" s="146">
        <v>266490000</v>
      </c>
      <c r="I196" s="147"/>
      <c r="J196" s="146">
        <v>-274909091</v>
      </c>
      <c r="K196" s="146">
        <v>19078690.90909091</v>
      </c>
      <c r="L196" s="146">
        <v>6799999.9999999991</v>
      </c>
      <c r="M196" s="147"/>
      <c r="N196" s="147"/>
      <c r="O196" s="146">
        <v>3859599.9090909068</v>
      </c>
      <c r="P196" s="158"/>
      <c r="Q196" s="159"/>
    </row>
    <row r="197" spans="1:17" x14ac:dyDescent="0.25">
      <c r="A197" s="140">
        <v>195</v>
      </c>
      <c r="B197" s="141" t="s">
        <v>601</v>
      </c>
      <c r="C197" s="141" t="s">
        <v>602</v>
      </c>
      <c r="D197" s="141" t="s">
        <v>518</v>
      </c>
      <c r="E197" s="141" t="s">
        <v>603</v>
      </c>
      <c r="F197" s="154" t="s">
        <v>54</v>
      </c>
      <c r="G197" s="142">
        <v>1</v>
      </c>
      <c r="H197" s="142">
        <v>249836364</v>
      </c>
      <c r="I197" s="143"/>
      <c r="J197" s="142">
        <v>-263563636</v>
      </c>
      <c r="K197" s="142">
        <v>23720727.27272727</v>
      </c>
      <c r="L197" s="142">
        <v>6399999.9999999991</v>
      </c>
      <c r="M197" s="143"/>
      <c r="N197" s="142">
        <v>1730000</v>
      </c>
      <c r="O197" s="142">
        <v>1863455.2727272711</v>
      </c>
      <c r="P197" s="158"/>
      <c r="Q197" s="159"/>
    </row>
    <row r="198" spans="1:17" x14ac:dyDescent="0.25">
      <c r="A198" s="144">
        <v>196</v>
      </c>
      <c r="B198" s="145" t="s">
        <v>604</v>
      </c>
      <c r="C198" s="145" t="s">
        <v>605</v>
      </c>
      <c r="D198" s="145" t="s">
        <v>514</v>
      </c>
      <c r="E198" s="145" t="s">
        <v>606</v>
      </c>
      <c r="F198" s="151" t="s">
        <v>29</v>
      </c>
      <c r="G198" s="146">
        <v>1</v>
      </c>
      <c r="H198" s="146">
        <v>248545455</v>
      </c>
      <c r="I198" s="147"/>
      <c r="J198" s="146">
        <v>-273363636</v>
      </c>
      <c r="K198" s="146">
        <v>34760000</v>
      </c>
      <c r="L198" s="146">
        <v>5149999.9999999991</v>
      </c>
      <c r="M198" s="147"/>
      <c r="N198" s="147"/>
      <c r="O198" s="146">
        <v>4791819.0000000009</v>
      </c>
      <c r="P198" s="158"/>
      <c r="Q198" s="159"/>
    </row>
    <row r="199" spans="1:17" x14ac:dyDescent="0.25">
      <c r="A199" s="140">
        <v>197</v>
      </c>
      <c r="B199" s="141" t="s">
        <v>607</v>
      </c>
      <c r="C199" s="141" t="s">
        <v>608</v>
      </c>
      <c r="D199" s="141" t="s">
        <v>518</v>
      </c>
      <c r="E199" s="141" t="s">
        <v>609</v>
      </c>
      <c r="F199" s="151" t="s">
        <v>29</v>
      </c>
      <c r="G199" s="142">
        <v>1</v>
      </c>
      <c r="H199" s="142">
        <v>245859909</v>
      </c>
      <c r="I199" s="143"/>
      <c r="J199" s="142">
        <v>-263563636</v>
      </c>
      <c r="K199" s="142">
        <v>24919941.81818182</v>
      </c>
      <c r="L199" s="142">
        <v>4400000</v>
      </c>
      <c r="M199" s="143"/>
      <c r="N199" s="143"/>
      <c r="O199" s="142">
        <v>2816214.818181816</v>
      </c>
      <c r="P199" s="158"/>
      <c r="Q199" s="159"/>
    </row>
    <row r="200" spans="1:17" x14ac:dyDescent="0.25">
      <c r="A200" s="144">
        <v>198</v>
      </c>
      <c r="B200" s="145" t="s">
        <v>610</v>
      </c>
      <c r="C200" s="145" t="s">
        <v>611</v>
      </c>
      <c r="D200" s="145" t="s">
        <v>528</v>
      </c>
      <c r="E200" s="145" t="s">
        <v>612</v>
      </c>
      <c r="F200" s="153" t="s">
        <v>50</v>
      </c>
      <c r="G200" s="146">
        <v>1</v>
      </c>
      <c r="H200" s="146">
        <v>269181818</v>
      </c>
      <c r="I200" s="147"/>
      <c r="J200" s="146">
        <v>-274909091</v>
      </c>
      <c r="K200" s="146">
        <v>24570000</v>
      </c>
      <c r="L200" s="146">
        <v>8520700</v>
      </c>
      <c r="M200" s="147"/>
      <c r="N200" s="146">
        <v>2084400</v>
      </c>
      <c r="O200" s="146">
        <v>8237626.9999999963</v>
      </c>
      <c r="P200" s="158"/>
      <c r="Q200" s="159"/>
    </row>
    <row r="201" spans="1:17" x14ac:dyDescent="0.25">
      <c r="A201" s="140">
        <v>199</v>
      </c>
      <c r="B201" s="141" t="s">
        <v>613</v>
      </c>
      <c r="C201" s="141" t="s">
        <v>614</v>
      </c>
      <c r="D201" s="141" t="s">
        <v>528</v>
      </c>
      <c r="E201" s="141" t="s">
        <v>615</v>
      </c>
      <c r="F201" s="154" t="s">
        <v>54</v>
      </c>
      <c r="G201" s="142">
        <v>1</v>
      </c>
      <c r="H201" s="142">
        <v>263727273</v>
      </c>
      <c r="I201" s="143"/>
      <c r="J201" s="142">
        <v>-274909091</v>
      </c>
      <c r="K201" s="142">
        <v>16494545.454545449</v>
      </c>
      <c r="L201" s="142">
        <v>2000000</v>
      </c>
      <c r="M201" s="143"/>
      <c r="N201" s="142">
        <v>1868400</v>
      </c>
      <c r="O201" s="142">
        <v>1444327.454545453</v>
      </c>
      <c r="P201" s="158"/>
      <c r="Q201" s="159"/>
    </row>
    <row r="202" spans="1:17" x14ac:dyDescent="0.25">
      <c r="A202" s="144">
        <v>200</v>
      </c>
      <c r="B202" s="145" t="s">
        <v>616</v>
      </c>
      <c r="C202" s="145" t="s">
        <v>617</v>
      </c>
      <c r="D202" s="145" t="s">
        <v>528</v>
      </c>
      <c r="E202" s="145" t="s">
        <v>618</v>
      </c>
      <c r="F202" s="153" t="s">
        <v>50</v>
      </c>
      <c r="G202" s="146">
        <v>1</v>
      </c>
      <c r="H202" s="146">
        <v>269181818</v>
      </c>
      <c r="I202" s="147"/>
      <c r="J202" s="146">
        <v>-274909091</v>
      </c>
      <c r="K202" s="146">
        <v>16494545.454545449</v>
      </c>
      <c r="L202" s="146">
        <v>6799999.9999999991</v>
      </c>
      <c r="M202" s="147"/>
      <c r="N202" s="147"/>
      <c r="O202" s="146">
        <v>3967272.4545454541</v>
      </c>
      <c r="P202" s="158"/>
      <c r="Q202" s="159"/>
    </row>
    <row r="203" spans="1:17" x14ac:dyDescent="0.25">
      <c r="A203" s="140">
        <v>201</v>
      </c>
      <c r="B203" s="141" t="s">
        <v>619</v>
      </c>
      <c r="C203" s="141" t="s">
        <v>620</v>
      </c>
      <c r="D203" s="141" t="s">
        <v>528</v>
      </c>
      <c r="E203" s="141" t="s">
        <v>621</v>
      </c>
      <c r="F203" s="153" t="s">
        <v>50</v>
      </c>
      <c r="G203" s="142">
        <v>1</v>
      </c>
      <c r="H203" s="142">
        <v>269181818</v>
      </c>
      <c r="I203" s="143"/>
      <c r="J203" s="142">
        <v>-274909091</v>
      </c>
      <c r="K203" s="142">
        <v>20858181.81818182</v>
      </c>
      <c r="L203" s="142">
        <v>6799999.9999999991</v>
      </c>
      <c r="M203" s="143"/>
      <c r="N203" s="143"/>
      <c r="O203" s="142">
        <v>8330908.8181818174</v>
      </c>
      <c r="P203" s="158"/>
      <c r="Q203" s="159"/>
    </row>
    <row r="204" spans="1:17" x14ac:dyDescent="0.25">
      <c r="A204" s="144">
        <v>202</v>
      </c>
      <c r="B204" s="145" t="s">
        <v>622</v>
      </c>
      <c r="C204" s="145" t="s">
        <v>623</v>
      </c>
      <c r="D204" s="145" t="s">
        <v>514</v>
      </c>
      <c r="E204" s="145" t="s">
        <v>624</v>
      </c>
      <c r="F204" s="152" t="s">
        <v>43</v>
      </c>
      <c r="G204" s="146">
        <v>1</v>
      </c>
      <c r="H204" s="146">
        <v>240090909</v>
      </c>
      <c r="I204" s="147"/>
      <c r="J204" s="146">
        <v>-273363636</v>
      </c>
      <c r="K204" s="146">
        <v>42876363.636363633</v>
      </c>
      <c r="L204" s="146">
        <v>5149999.9999999991</v>
      </c>
      <c r="M204" s="147"/>
      <c r="N204" s="147"/>
      <c r="O204" s="146">
        <v>4453636.6363636339</v>
      </c>
      <c r="P204" s="158"/>
      <c r="Q204" s="159"/>
    </row>
    <row r="205" spans="1:17" x14ac:dyDescent="0.25">
      <c r="A205" s="140">
        <v>203</v>
      </c>
      <c r="B205" s="141" t="s">
        <v>625</v>
      </c>
      <c r="C205" s="141" t="s">
        <v>626</v>
      </c>
      <c r="D205" s="141" t="s">
        <v>528</v>
      </c>
      <c r="E205" s="141" t="s">
        <v>627</v>
      </c>
      <c r="F205" s="150" t="s">
        <v>20</v>
      </c>
      <c r="G205" s="142">
        <v>1</v>
      </c>
      <c r="H205" s="142">
        <v>270563636</v>
      </c>
      <c r="I205" s="143"/>
      <c r="J205" s="142">
        <v>-281890909</v>
      </c>
      <c r="K205" s="142">
        <v>16913454.545454539</v>
      </c>
      <c r="L205" s="142">
        <v>2000000</v>
      </c>
      <c r="M205" s="143"/>
      <c r="N205" s="143"/>
      <c r="O205" s="142">
        <v>3586181.5454545431</v>
      </c>
      <c r="P205" s="158"/>
      <c r="Q205" s="159"/>
    </row>
    <row r="206" spans="1:17" x14ac:dyDescent="0.25">
      <c r="A206" s="144">
        <v>204</v>
      </c>
      <c r="B206" s="145" t="s">
        <v>628</v>
      </c>
      <c r="C206" s="145" t="s">
        <v>629</v>
      </c>
      <c r="D206" s="145" t="s">
        <v>528</v>
      </c>
      <c r="E206" s="145" t="s">
        <v>630</v>
      </c>
      <c r="F206" s="152" t="s">
        <v>43</v>
      </c>
      <c r="G206" s="146">
        <v>1</v>
      </c>
      <c r="H206" s="146">
        <v>246272727</v>
      </c>
      <c r="I206" s="147"/>
      <c r="J206" s="146">
        <v>-274909091</v>
      </c>
      <c r="K206" s="146">
        <v>38716363.636363663</v>
      </c>
      <c r="L206" s="146">
        <v>7999999.9999999991</v>
      </c>
      <c r="M206" s="147"/>
      <c r="N206" s="146">
        <v>1286000</v>
      </c>
      <c r="O206" s="146">
        <v>793999.63636366371</v>
      </c>
      <c r="P206" s="158"/>
      <c r="Q206" s="159"/>
    </row>
    <row r="207" spans="1:17" x14ac:dyDescent="0.25">
      <c r="A207" s="140">
        <v>205</v>
      </c>
      <c r="B207" s="141" t="s">
        <v>631</v>
      </c>
      <c r="C207" s="141" t="s">
        <v>632</v>
      </c>
      <c r="D207" s="141" t="s">
        <v>528</v>
      </c>
      <c r="E207" s="141" t="s">
        <v>633</v>
      </c>
      <c r="F207" s="152" t="s">
        <v>43</v>
      </c>
      <c r="G207" s="142">
        <v>1</v>
      </c>
      <c r="H207" s="142">
        <v>269181818</v>
      </c>
      <c r="I207" s="143"/>
      <c r="J207" s="142">
        <v>-274909091</v>
      </c>
      <c r="K207" s="142">
        <v>24570000</v>
      </c>
      <c r="L207" s="142">
        <v>4693090.9090909092</v>
      </c>
      <c r="M207" s="142">
        <v>5258300</v>
      </c>
      <c r="N207" s="142">
        <v>2120000</v>
      </c>
      <c r="O207" s="142">
        <v>6771336.0909090862</v>
      </c>
      <c r="P207" s="158"/>
      <c r="Q207" s="159"/>
    </row>
    <row r="208" spans="1:17" x14ac:dyDescent="0.25">
      <c r="A208" s="144">
        <v>206</v>
      </c>
      <c r="B208" s="145" t="s">
        <v>634</v>
      </c>
      <c r="C208" s="145" t="s">
        <v>635</v>
      </c>
      <c r="D208" s="145" t="s">
        <v>514</v>
      </c>
      <c r="E208" s="145" t="s">
        <v>636</v>
      </c>
      <c r="F208" s="151" t="s">
        <v>29</v>
      </c>
      <c r="G208" s="146">
        <v>1</v>
      </c>
      <c r="H208" s="146">
        <v>240090909</v>
      </c>
      <c r="I208" s="147"/>
      <c r="J208" s="146">
        <v>-270545455</v>
      </c>
      <c r="K208" s="146">
        <v>24349090.90909091</v>
      </c>
      <c r="L208" s="146">
        <v>-1250000</v>
      </c>
      <c r="M208" s="147"/>
      <c r="N208" s="147"/>
      <c r="O208" s="146">
        <v>-4855455.0909090936</v>
      </c>
      <c r="P208" s="158"/>
      <c r="Q208" s="159"/>
    </row>
    <row r="209" spans="1:17" x14ac:dyDescent="0.25">
      <c r="A209" s="140">
        <v>207</v>
      </c>
      <c r="B209" s="141" t="s">
        <v>637</v>
      </c>
      <c r="C209" s="141" t="s">
        <v>638</v>
      </c>
      <c r="D209" s="141" t="s">
        <v>518</v>
      </c>
      <c r="E209" s="141" t="s">
        <v>639</v>
      </c>
      <c r="F209" s="154" t="s">
        <v>54</v>
      </c>
      <c r="G209" s="142">
        <v>1</v>
      </c>
      <c r="H209" s="142">
        <v>258072727</v>
      </c>
      <c r="I209" s="143"/>
      <c r="J209" s="142">
        <v>-263563636</v>
      </c>
      <c r="K209" s="142">
        <v>15813818.18181818</v>
      </c>
      <c r="L209" s="142">
        <v>6399999.9999999991</v>
      </c>
      <c r="M209" s="143"/>
      <c r="N209" s="142">
        <v>1730000</v>
      </c>
      <c r="O209" s="142">
        <v>2192909.1818181812</v>
      </c>
      <c r="P209" s="158"/>
      <c r="Q209" s="159"/>
    </row>
    <row r="210" spans="1:17" x14ac:dyDescent="0.25">
      <c r="A210" s="144">
        <v>208</v>
      </c>
      <c r="B210" s="145" t="s">
        <v>640</v>
      </c>
      <c r="C210" s="145" t="s">
        <v>641</v>
      </c>
      <c r="D210" s="145" t="s">
        <v>528</v>
      </c>
      <c r="E210" s="145" t="s">
        <v>642</v>
      </c>
      <c r="F210" s="151" t="s">
        <v>29</v>
      </c>
      <c r="G210" s="146">
        <v>1</v>
      </c>
      <c r="H210" s="146">
        <v>266017727</v>
      </c>
      <c r="I210" s="147"/>
      <c r="J210" s="146">
        <v>-274909091</v>
      </c>
      <c r="K210" s="146">
        <v>17764800</v>
      </c>
      <c r="L210" s="146">
        <v>3950000</v>
      </c>
      <c r="M210" s="147"/>
      <c r="N210" s="147"/>
      <c r="O210" s="146">
        <v>4923436</v>
      </c>
      <c r="P210" s="158"/>
      <c r="Q210" s="159"/>
    </row>
    <row r="211" spans="1:17" x14ac:dyDescent="0.25">
      <c r="A211" s="140">
        <v>209</v>
      </c>
      <c r="B211" s="141" t="s">
        <v>643</v>
      </c>
      <c r="C211" s="141" t="s">
        <v>644</v>
      </c>
      <c r="D211" s="141" t="s">
        <v>528</v>
      </c>
      <c r="E211" s="141" t="s">
        <v>645</v>
      </c>
      <c r="F211" s="153" t="s">
        <v>50</v>
      </c>
      <c r="G211" s="142">
        <v>1</v>
      </c>
      <c r="H211" s="142">
        <v>261336364</v>
      </c>
      <c r="I211" s="143"/>
      <c r="J211" s="142">
        <v>-281890909</v>
      </c>
      <c r="K211" s="142">
        <v>23667090.90909091</v>
      </c>
      <c r="L211" s="142">
        <v>6799999.9999999991</v>
      </c>
      <c r="M211" s="143"/>
      <c r="N211" s="143"/>
      <c r="O211" s="142">
        <v>-3687454.0909090932</v>
      </c>
      <c r="P211" s="158"/>
      <c r="Q211" s="159"/>
    </row>
    <row r="212" spans="1:17" x14ac:dyDescent="0.25">
      <c r="A212" s="144">
        <v>210</v>
      </c>
      <c r="B212" s="145" t="s">
        <v>646</v>
      </c>
      <c r="C212" s="145" t="s">
        <v>647</v>
      </c>
      <c r="D212" s="145" t="s">
        <v>528</v>
      </c>
      <c r="E212" s="145" t="s">
        <v>648</v>
      </c>
      <c r="F212" s="150" t="s">
        <v>20</v>
      </c>
      <c r="G212" s="146">
        <v>1</v>
      </c>
      <c r="H212" s="146">
        <v>263727273</v>
      </c>
      <c r="I212" s="147"/>
      <c r="J212" s="146">
        <v>-274909091</v>
      </c>
      <c r="K212" s="146">
        <v>16494545.454545449</v>
      </c>
      <c r="L212" s="146">
        <v>2000000</v>
      </c>
      <c r="M212" s="147"/>
      <c r="N212" s="147"/>
      <c r="O212" s="146">
        <v>3312727.4545454532</v>
      </c>
      <c r="P212" s="158"/>
      <c r="Q212" s="159"/>
    </row>
    <row r="213" spans="1:17" x14ac:dyDescent="0.25">
      <c r="A213" s="140">
        <v>211</v>
      </c>
      <c r="B213" s="141" t="s">
        <v>649</v>
      </c>
      <c r="C213" s="141" t="s">
        <v>650</v>
      </c>
      <c r="D213" s="141" t="s">
        <v>518</v>
      </c>
      <c r="E213" s="141" t="s">
        <v>651</v>
      </c>
      <c r="F213" s="152" t="s">
        <v>43</v>
      </c>
      <c r="G213" s="142">
        <v>1</v>
      </c>
      <c r="H213" s="142">
        <v>258072727</v>
      </c>
      <c r="I213" s="143"/>
      <c r="J213" s="142">
        <v>-263563636</v>
      </c>
      <c r="K213" s="142">
        <v>23556000.00000003</v>
      </c>
      <c r="L213" s="142">
        <v>6749999.9999999991</v>
      </c>
      <c r="M213" s="143"/>
      <c r="N213" s="143"/>
      <c r="O213" s="142">
        <v>11315091.00000003</v>
      </c>
      <c r="P213" s="158"/>
      <c r="Q213" s="159"/>
    </row>
    <row r="214" spans="1:17" x14ac:dyDescent="0.25">
      <c r="A214" s="144">
        <v>212</v>
      </c>
      <c r="B214" s="145" t="s">
        <v>652</v>
      </c>
      <c r="C214" s="145" t="s">
        <v>653</v>
      </c>
      <c r="D214" s="145" t="s">
        <v>528</v>
      </c>
      <c r="E214" s="145" t="s">
        <v>654</v>
      </c>
      <c r="F214" s="151" t="s">
        <v>29</v>
      </c>
      <c r="G214" s="146">
        <v>1</v>
      </c>
      <c r="H214" s="146">
        <v>260590909</v>
      </c>
      <c r="I214" s="147"/>
      <c r="J214" s="146">
        <v>-274909091</v>
      </c>
      <c r="K214" s="146">
        <v>24741818.18181818</v>
      </c>
      <c r="L214" s="146">
        <v>5549999.9999999991</v>
      </c>
      <c r="M214" s="147"/>
      <c r="N214" s="147"/>
      <c r="O214" s="146">
        <v>4873636.1818181807</v>
      </c>
      <c r="P214" s="158"/>
      <c r="Q214" s="159"/>
    </row>
    <row r="215" spans="1:17" x14ac:dyDescent="0.25">
      <c r="A215" s="140">
        <v>213</v>
      </c>
      <c r="B215" s="141" t="s">
        <v>655</v>
      </c>
      <c r="C215" s="141" t="s">
        <v>656</v>
      </c>
      <c r="D215" s="141" t="s">
        <v>518</v>
      </c>
      <c r="E215" s="141" t="s">
        <v>657</v>
      </c>
      <c r="F215" s="154" t="s">
        <v>54</v>
      </c>
      <c r="G215" s="142">
        <v>1</v>
      </c>
      <c r="H215" s="142">
        <v>252618182</v>
      </c>
      <c r="I215" s="143"/>
      <c r="J215" s="142">
        <v>-263563636</v>
      </c>
      <c r="K215" s="142">
        <v>23556000.00000003</v>
      </c>
      <c r="L215" s="142">
        <v>3200000</v>
      </c>
      <c r="M215" s="143"/>
      <c r="N215" s="142">
        <v>1868400</v>
      </c>
      <c r="O215" s="142">
        <v>7542146.0000000261</v>
      </c>
      <c r="P215" s="158"/>
      <c r="Q215" s="159"/>
    </row>
    <row r="216" spans="1:17" x14ac:dyDescent="0.25">
      <c r="A216" s="144">
        <v>214</v>
      </c>
      <c r="B216" s="145" t="s">
        <v>658</v>
      </c>
      <c r="C216" s="145" t="s">
        <v>659</v>
      </c>
      <c r="D216" s="145" t="s">
        <v>528</v>
      </c>
      <c r="E216" s="145" t="s">
        <v>660</v>
      </c>
      <c r="F216" s="150" t="s">
        <v>20</v>
      </c>
      <c r="G216" s="146">
        <v>1</v>
      </c>
      <c r="H216" s="146">
        <v>270563636</v>
      </c>
      <c r="I216" s="147"/>
      <c r="J216" s="146">
        <v>-281890909</v>
      </c>
      <c r="K216" s="146">
        <v>16913454.545454539</v>
      </c>
      <c r="L216" s="146">
        <v>2000000</v>
      </c>
      <c r="M216" s="147"/>
      <c r="N216" s="147"/>
      <c r="O216" s="146">
        <v>3586181.5454545431</v>
      </c>
      <c r="P216" s="158"/>
      <c r="Q216" s="159"/>
    </row>
    <row r="217" spans="1:17" x14ac:dyDescent="0.25">
      <c r="A217" s="140">
        <v>215</v>
      </c>
      <c r="B217" s="141" t="s">
        <v>661</v>
      </c>
      <c r="C217" s="141" t="s">
        <v>662</v>
      </c>
      <c r="D217" s="141" t="s">
        <v>528</v>
      </c>
      <c r="E217" s="141" t="s">
        <v>663</v>
      </c>
      <c r="F217" s="153" t="s">
        <v>50</v>
      </c>
      <c r="G217" s="142">
        <v>1</v>
      </c>
      <c r="H217" s="142">
        <v>261336364</v>
      </c>
      <c r="I217" s="143"/>
      <c r="J217" s="142">
        <v>-281890909</v>
      </c>
      <c r="K217" s="142">
        <v>31507181.818181839</v>
      </c>
      <c r="L217" s="142">
        <v>7999999.9999999991</v>
      </c>
      <c r="M217" s="143"/>
      <c r="N217" s="142">
        <v>2084400</v>
      </c>
      <c r="O217" s="142">
        <v>868236.8181818435</v>
      </c>
      <c r="P217" s="158"/>
      <c r="Q217" s="159"/>
    </row>
    <row r="218" spans="1:17" x14ac:dyDescent="0.25">
      <c r="A218" s="144">
        <v>216</v>
      </c>
      <c r="B218" s="145" t="s">
        <v>664</v>
      </c>
      <c r="C218" s="145" t="s">
        <v>665</v>
      </c>
      <c r="D218" s="145" t="s">
        <v>528</v>
      </c>
      <c r="E218" s="145" t="s">
        <v>666</v>
      </c>
      <c r="F218" s="152" t="s">
        <v>43</v>
      </c>
      <c r="G218" s="146">
        <v>1</v>
      </c>
      <c r="H218" s="146">
        <v>280909091</v>
      </c>
      <c r="I218" s="147"/>
      <c r="J218" s="146">
        <v>-274909091</v>
      </c>
      <c r="K218" s="147"/>
      <c r="L218" s="146">
        <v>2000000</v>
      </c>
      <c r="M218" s="147"/>
      <c r="N218" s="147"/>
      <c r="O218" s="146">
        <v>4000000</v>
      </c>
      <c r="P218" s="158"/>
      <c r="Q218" s="159"/>
    </row>
    <row r="219" spans="1:17" x14ac:dyDescent="0.25">
      <c r="A219" s="140">
        <v>217</v>
      </c>
      <c r="B219" s="141" t="s">
        <v>667</v>
      </c>
      <c r="C219" s="141" t="s">
        <v>668</v>
      </c>
      <c r="D219" s="141" t="s">
        <v>528</v>
      </c>
      <c r="E219" s="141" t="s">
        <v>669</v>
      </c>
      <c r="F219" s="150" t="s">
        <v>20</v>
      </c>
      <c r="G219" s="142">
        <v>1</v>
      </c>
      <c r="H219" s="142">
        <v>270563636</v>
      </c>
      <c r="I219" s="143"/>
      <c r="J219" s="142">
        <v>-281890909</v>
      </c>
      <c r="K219" s="142">
        <v>16913454.545454539</v>
      </c>
      <c r="L219" s="142">
        <v>2000000</v>
      </c>
      <c r="M219" s="143"/>
      <c r="N219" s="143"/>
      <c r="O219" s="142">
        <v>3586181.5454545431</v>
      </c>
      <c r="P219" s="158"/>
      <c r="Q219" s="159"/>
    </row>
    <row r="220" spans="1:17" x14ac:dyDescent="0.25">
      <c r="A220" s="144">
        <v>218</v>
      </c>
      <c r="B220" s="145" t="s">
        <v>670</v>
      </c>
      <c r="C220" s="145" t="s">
        <v>671</v>
      </c>
      <c r="D220" s="145" t="s">
        <v>518</v>
      </c>
      <c r="E220" s="145" t="s">
        <v>672</v>
      </c>
      <c r="F220" s="152" t="s">
        <v>43</v>
      </c>
      <c r="G220" s="146">
        <v>1</v>
      </c>
      <c r="H220" s="146">
        <v>249836364</v>
      </c>
      <c r="I220" s="147"/>
      <c r="J220" s="146">
        <v>-263563636</v>
      </c>
      <c r="K220" s="146">
        <v>23720727.27272727</v>
      </c>
      <c r="L220" s="146">
        <v>6399999.9999999991</v>
      </c>
      <c r="M220" s="147"/>
      <c r="N220" s="146">
        <v>2120000</v>
      </c>
      <c r="O220" s="146">
        <v>1473455.2727272711</v>
      </c>
      <c r="P220" s="158"/>
      <c r="Q220" s="159"/>
    </row>
    <row r="221" spans="1:17" x14ac:dyDescent="0.25">
      <c r="A221" s="140">
        <v>219</v>
      </c>
      <c r="B221" s="141" t="s">
        <v>673</v>
      </c>
      <c r="C221" s="141" t="s">
        <v>674</v>
      </c>
      <c r="D221" s="141" t="s">
        <v>528</v>
      </c>
      <c r="E221" s="141" t="s">
        <v>675</v>
      </c>
      <c r="F221" s="150" t="s">
        <v>20</v>
      </c>
      <c r="G221" s="142">
        <v>1</v>
      </c>
      <c r="H221" s="142">
        <v>257863636</v>
      </c>
      <c r="I221" s="143"/>
      <c r="J221" s="142">
        <v>-274909091</v>
      </c>
      <c r="K221" s="142">
        <v>24741818.18181818</v>
      </c>
      <c r="L221" s="142">
        <v>3150000</v>
      </c>
      <c r="M221" s="143"/>
      <c r="N221" s="143"/>
      <c r="O221" s="142">
        <v>4546363.1818181798</v>
      </c>
      <c r="P221" s="158"/>
      <c r="Q221" s="159"/>
    </row>
    <row r="222" spans="1:17" x14ac:dyDescent="0.25">
      <c r="A222" s="144">
        <v>220</v>
      </c>
      <c r="B222" s="145" t="s">
        <v>676</v>
      </c>
      <c r="C222" s="145" t="s">
        <v>677</v>
      </c>
      <c r="D222" s="145" t="s">
        <v>518</v>
      </c>
      <c r="E222" s="145" t="s">
        <v>678</v>
      </c>
      <c r="F222" s="151" t="s">
        <v>29</v>
      </c>
      <c r="G222" s="146">
        <v>1</v>
      </c>
      <c r="H222" s="146">
        <v>247109091</v>
      </c>
      <c r="I222" s="147"/>
      <c r="J222" s="146">
        <v>-263563636</v>
      </c>
      <c r="K222" s="146">
        <v>23720727.27272727</v>
      </c>
      <c r="L222" s="146">
        <v>4000000</v>
      </c>
      <c r="M222" s="147"/>
      <c r="N222" s="147"/>
      <c r="O222" s="146">
        <v>3266182.2727272701</v>
      </c>
      <c r="P222" s="158"/>
      <c r="Q222" s="159"/>
    </row>
    <row r="223" spans="1:17" x14ac:dyDescent="0.25">
      <c r="A223" s="140">
        <v>221</v>
      </c>
      <c r="B223" s="141" t="s">
        <v>679</v>
      </c>
      <c r="C223" s="141" t="s">
        <v>680</v>
      </c>
      <c r="D223" s="141" t="s">
        <v>528</v>
      </c>
      <c r="E223" s="141" t="s">
        <v>681</v>
      </c>
      <c r="F223" s="151" t="s">
        <v>29</v>
      </c>
      <c r="G223" s="142">
        <v>1</v>
      </c>
      <c r="H223" s="142">
        <v>267835909</v>
      </c>
      <c r="I223" s="143"/>
      <c r="J223" s="142">
        <v>-274909091</v>
      </c>
      <c r="K223" s="142">
        <v>17786618.18181818</v>
      </c>
      <c r="L223" s="142">
        <v>6799999.9999999991</v>
      </c>
      <c r="M223" s="143"/>
      <c r="N223" s="143"/>
      <c r="O223" s="142">
        <v>3913436.1818181812</v>
      </c>
      <c r="P223" s="158"/>
      <c r="Q223" s="159"/>
    </row>
    <row r="224" spans="1:17" x14ac:dyDescent="0.25">
      <c r="A224" s="144">
        <v>222</v>
      </c>
      <c r="B224" s="145" t="s">
        <v>682</v>
      </c>
      <c r="C224" s="145" t="s">
        <v>683</v>
      </c>
      <c r="D224" s="145" t="s">
        <v>528</v>
      </c>
      <c r="E224" s="145" t="s">
        <v>684</v>
      </c>
      <c r="F224" s="151" t="s">
        <v>29</v>
      </c>
      <c r="G224" s="146">
        <v>1</v>
      </c>
      <c r="H224" s="146">
        <v>266454545</v>
      </c>
      <c r="I224" s="147"/>
      <c r="J224" s="146">
        <v>-274909091</v>
      </c>
      <c r="K224" s="146">
        <v>16494545.454545449</v>
      </c>
      <c r="L224" s="146">
        <v>4400000</v>
      </c>
      <c r="M224" s="147"/>
      <c r="N224" s="147"/>
      <c r="O224" s="146">
        <v>3639999.4545454532</v>
      </c>
      <c r="P224" s="158"/>
      <c r="Q224" s="159"/>
    </row>
    <row r="225" spans="1:17" x14ac:dyDescent="0.25">
      <c r="A225" s="140">
        <v>223</v>
      </c>
      <c r="B225" s="141" t="s">
        <v>685</v>
      </c>
      <c r="C225" s="141" t="s">
        <v>686</v>
      </c>
      <c r="D225" s="141" t="s">
        <v>528</v>
      </c>
      <c r="E225" s="141" t="s">
        <v>687</v>
      </c>
      <c r="F225" s="153" t="s">
        <v>50</v>
      </c>
      <c r="G225" s="142">
        <v>1</v>
      </c>
      <c r="H225" s="142">
        <v>269181818</v>
      </c>
      <c r="I225" s="143"/>
      <c r="J225" s="142">
        <v>-274909091</v>
      </c>
      <c r="K225" s="142">
        <v>24570000</v>
      </c>
      <c r="L225" s="142">
        <v>9000000</v>
      </c>
      <c r="M225" s="143"/>
      <c r="N225" s="142">
        <v>2084400</v>
      </c>
      <c r="O225" s="142">
        <v>7758326.9999999963</v>
      </c>
      <c r="P225" s="158"/>
      <c r="Q225" s="159"/>
    </row>
    <row r="226" spans="1:17" x14ac:dyDescent="0.25">
      <c r="A226" s="144">
        <v>224</v>
      </c>
      <c r="B226" s="145" t="s">
        <v>688</v>
      </c>
      <c r="C226" s="145" t="s">
        <v>689</v>
      </c>
      <c r="D226" s="145" t="s">
        <v>514</v>
      </c>
      <c r="E226" s="145" t="s">
        <v>690</v>
      </c>
      <c r="F226" s="150" t="s">
        <v>20</v>
      </c>
      <c r="G226" s="146">
        <v>1</v>
      </c>
      <c r="H226" s="146">
        <v>240090909</v>
      </c>
      <c r="I226" s="147"/>
      <c r="J226" s="146">
        <v>-273363636</v>
      </c>
      <c r="K226" s="146">
        <v>42876363.636363633</v>
      </c>
      <c r="L226" s="146">
        <v>5149999.9999999991</v>
      </c>
      <c r="M226" s="147"/>
      <c r="N226" s="147"/>
      <c r="O226" s="146">
        <v>4453636.6363636339</v>
      </c>
      <c r="P226" s="158"/>
      <c r="Q226" s="159"/>
    </row>
    <row r="227" spans="1:17" x14ac:dyDescent="0.25">
      <c r="A227" s="140">
        <v>225</v>
      </c>
      <c r="B227" s="141" t="s">
        <v>691</v>
      </c>
      <c r="C227" s="141" t="s">
        <v>692</v>
      </c>
      <c r="D227" s="141" t="s">
        <v>514</v>
      </c>
      <c r="E227" s="141" t="s">
        <v>693</v>
      </c>
      <c r="F227" s="152" t="s">
        <v>43</v>
      </c>
      <c r="G227" s="142">
        <v>1</v>
      </c>
      <c r="H227" s="142">
        <v>253090909</v>
      </c>
      <c r="I227" s="143"/>
      <c r="J227" s="142">
        <v>-270545455</v>
      </c>
      <c r="K227" s="142">
        <v>35170909.090909123</v>
      </c>
      <c r="L227" s="142">
        <v>7999999.9999999991</v>
      </c>
      <c r="M227" s="143"/>
      <c r="N227" s="143"/>
      <c r="O227" s="142">
        <v>9716363.090909116</v>
      </c>
      <c r="P227" s="158"/>
      <c r="Q227" s="159"/>
    </row>
    <row r="228" spans="1:17" x14ac:dyDescent="0.25">
      <c r="A228" s="144">
        <v>226</v>
      </c>
      <c r="B228" s="145" t="s">
        <v>694</v>
      </c>
      <c r="C228" s="145" t="s">
        <v>695</v>
      </c>
      <c r="D228" s="145" t="s">
        <v>514</v>
      </c>
      <c r="E228" s="145" t="s">
        <v>696</v>
      </c>
      <c r="F228" s="153" t="s">
        <v>50</v>
      </c>
      <c r="G228" s="146">
        <v>1</v>
      </c>
      <c r="H228" s="146">
        <v>248545455</v>
      </c>
      <c r="I228" s="147"/>
      <c r="J228" s="146">
        <v>-273363636</v>
      </c>
      <c r="K228" s="146">
        <v>42216363.636363663</v>
      </c>
      <c r="L228" s="146">
        <v>4000000</v>
      </c>
      <c r="M228" s="147"/>
      <c r="N228" s="147"/>
      <c r="O228" s="146">
        <v>13398182.636363661</v>
      </c>
      <c r="P228" s="158"/>
      <c r="Q228" s="159"/>
    </row>
    <row r="229" spans="1:17" x14ac:dyDescent="0.25">
      <c r="A229" s="140">
        <v>227</v>
      </c>
      <c r="B229" s="141" t="s">
        <v>697</v>
      </c>
      <c r="C229" s="141" t="s">
        <v>698</v>
      </c>
      <c r="D229" s="141" t="s">
        <v>514</v>
      </c>
      <c r="E229" s="141" t="s">
        <v>699</v>
      </c>
      <c r="F229" s="151" t="s">
        <v>29</v>
      </c>
      <c r="G229" s="142">
        <v>1</v>
      </c>
      <c r="H229" s="142">
        <v>243090909</v>
      </c>
      <c r="I229" s="143"/>
      <c r="J229" s="142">
        <v>-270545455</v>
      </c>
      <c r="K229" s="142">
        <v>31941818.18181818</v>
      </c>
      <c r="L229" s="142">
        <v>349999.99999999983</v>
      </c>
      <c r="M229" s="143"/>
      <c r="N229" s="143"/>
      <c r="O229" s="142">
        <v>4137272.1818181798</v>
      </c>
      <c r="P229" s="158"/>
      <c r="Q229" s="159"/>
    </row>
    <row r="230" spans="1:17" x14ac:dyDescent="0.25">
      <c r="A230" s="144">
        <v>228</v>
      </c>
      <c r="B230" s="145" t="s">
        <v>700</v>
      </c>
      <c r="C230" s="145" t="s">
        <v>701</v>
      </c>
      <c r="D230" s="145" t="s">
        <v>518</v>
      </c>
      <c r="E230" s="145" t="s">
        <v>702</v>
      </c>
      <c r="F230" s="150" t="s">
        <v>20</v>
      </c>
      <c r="G230" s="146">
        <v>1</v>
      </c>
      <c r="H230" s="146">
        <v>256781818</v>
      </c>
      <c r="I230" s="147"/>
      <c r="J230" s="146">
        <v>-263563636</v>
      </c>
      <c r="K230" s="146">
        <v>15813818.18181818</v>
      </c>
      <c r="L230" s="146">
        <v>5264480</v>
      </c>
      <c r="M230" s="147"/>
      <c r="N230" s="147"/>
      <c r="O230" s="146">
        <v>3767520.1818181798</v>
      </c>
      <c r="P230" s="158"/>
      <c r="Q230" s="159"/>
    </row>
    <row r="231" spans="1:17" x14ac:dyDescent="0.25">
      <c r="A231" s="140">
        <v>229</v>
      </c>
      <c r="B231" s="141" t="s">
        <v>703</v>
      </c>
      <c r="C231" s="141" t="s">
        <v>704</v>
      </c>
      <c r="D231" s="141" t="s">
        <v>528</v>
      </c>
      <c r="E231" s="141" t="s">
        <v>705</v>
      </c>
      <c r="F231" s="154" t="s">
        <v>54</v>
      </c>
      <c r="G231" s="142">
        <v>1</v>
      </c>
      <c r="H231" s="142">
        <v>288181818</v>
      </c>
      <c r="I231" s="143"/>
      <c r="J231" s="142">
        <v>-281890909</v>
      </c>
      <c r="K231" s="142">
        <v>8809090.9090909082</v>
      </c>
      <c r="L231" s="142">
        <v>3200000</v>
      </c>
      <c r="M231" s="143"/>
      <c r="N231" s="143"/>
      <c r="O231" s="142">
        <v>11899999.90909091</v>
      </c>
      <c r="P231" s="158"/>
      <c r="Q231" s="159"/>
    </row>
    <row r="232" spans="1:17" x14ac:dyDescent="0.25">
      <c r="A232" s="144">
        <v>230</v>
      </c>
      <c r="B232" s="145" t="s">
        <v>706</v>
      </c>
      <c r="C232" s="145" t="s">
        <v>707</v>
      </c>
      <c r="D232" s="145" t="s">
        <v>518</v>
      </c>
      <c r="E232" s="145" t="s">
        <v>708</v>
      </c>
      <c r="F232" s="151" t="s">
        <v>29</v>
      </c>
      <c r="G232" s="146">
        <v>1</v>
      </c>
      <c r="H232" s="146">
        <v>269090909</v>
      </c>
      <c r="I232" s="147"/>
      <c r="J232" s="146">
        <v>-263563636</v>
      </c>
      <c r="K232" s="147"/>
      <c r="L232" s="146">
        <v>349999.99999999983</v>
      </c>
      <c r="M232" s="147"/>
      <c r="N232" s="147"/>
      <c r="O232" s="146">
        <v>5177273</v>
      </c>
      <c r="P232" s="158"/>
      <c r="Q232" s="159"/>
    </row>
    <row r="233" spans="1:17" x14ac:dyDescent="0.25">
      <c r="A233" s="140">
        <v>231</v>
      </c>
      <c r="B233" s="141" t="s">
        <v>709</v>
      </c>
      <c r="C233" s="141" t="s">
        <v>710</v>
      </c>
      <c r="D233" s="141" t="s">
        <v>518</v>
      </c>
      <c r="E233" s="141" t="s">
        <v>711</v>
      </c>
      <c r="F233" s="153" t="s">
        <v>50</v>
      </c>
      <c r="G233" s="142">
        <v>1</v>
      </c>
      <c r="H233" s="142">
        <v>258072727</v>
      </c>
      <c r="I233" s="143"/>
      <c r="J233" s="142">
        <v>-263563636</v>
      </c>
      <c r="K233" s="142">
        <v>27783272.727272749</v>
      </c>
      <c r="L233" s="142">
        <v>7999999.9999999991</v>
      </c>
      <c r="M233" s="143"/>
      <c r="N233" s="143"/>
      <c r="O233" s="142">
        <v>14292363.727272751</v>
      </c>
      <c r="P233" s="158"/>
      <c r="Q233" s="159"/>
    </row>
    <row r="234" spans="1:17" x14ac:dyDescent="0.25">
      <c r="A234" s="144">
        <v>232</v>
      </c>
      <c r="B234" s="145" t="s">
        <v>712</v>
      </c>
      <c r="C234" s="145" t="s">
        <v>713</v>
      </c>
      <c r="D234" s="145" t="s">
        <v>714</v>
      </c>
      <c r="E234" s="145" t="s">
        <v>715</v>
      </c>
      <c r="F234" s="150" t="s">
        <v>20</v>
      </c>
      <c r="G234" s="146">
        <v>1</v>
      </c>
      <c r="H234" s="146">
        <v>222536364</v>
      </c>
      <c r="I234" s="147"/>
      <c r="J234" s="146">
        <v>-234763636</v>
      </c>
      <c r="K234" s="146">
        <v>21128727.27272727</v>
      </c>
      <c r="L234" s="146">
        <v>3950000</v>
      </c>
      <c r="M234" s="147"/>
      <c r="N234" s="147"/>
      <c r="O234" s="146">
        <v>4951455.2727272697</v>
      </c>
      <c r="P234" s="158"/>
      <c r="Q234" s="159"/>
    </row>
    <row r="235" spans="1:17" x14ac:dyDescent="0.25">
      <c r="A235" s="140">
        <v>233</v>
      </c>
      <c r="B235" s="141" t="s">
        <v>716</v>
      </c>
      <c r="C235" s="141" t="s">
        <v>717</v>
      </c>
      <c r="D235" s="141" t="s">
        <v>714</v>
      </c>
      <c r="E235" s="141" t="s">
        <v>718</v>
      </c>
      <c r="F235" s="150" t="s">
        <v>20</v>
      </c>
      <c r="G235" s="142">
        <v>1</v>
      </c>
      <c r="H235" s="142">
        <v>230098273</v>
      </c>
      <c r="I235" s="143"/>
      <c r="J235" s="142">
        <v>-241745455</v>
      </c>
      <c r="K235" s="142">
        <v>20829294.545454539</v>
      </c>
      <c r="L235" s="142">
        <v>3950000</v>
      </c>
      <c r="M235" s="143"/>
      <c r="N235" s="143"/>
      <c r="O235" s="142">
        <v>5232112.5454545431</v>
      </c>
      <c r="P235" s="158"/>
      <c r="Q235" s="159"/>
    </row>
    <row r="236" spans="1:17" x14ac:dyDescent="0.25">
      <c r="A236" s="144">
        <v>234</v>
      </c>
      <c r="B236" s="145" t="s">
        <v>719</v>
      </c>
      <c r="C236" s="145" t="s">
        <v>720</v>
      </c>
      <c r="D236" s="145" t="s">
        <v>714</v>
      </c>
      <c r="E236" s="145" t="s">
        <v>721</v>
      </c>
      <c r="F236" s="151" t="s">
        <v>29</v>
      </c>
      <c r="G236" s="146">
        <v>1</v>
      </c>
      <c r="H236" s="146">
        <v>229872727</v>
      </c>
      <c r="I236" s="147"/>
      <c r="J236" s="146">
        <v>-234763636</v>
      </c>
      <c r="K236" s="146">
        <v>14085818.18181818</v>
      </c>
      <c r="L236" s="146">
        <v>3950000</v>
      </c>
      <c r="M236" s="146">
        <v>9654545</v>
      </c>
      <c r="N236" s="147"/>
      <c r="O236" s="146">
        <v>-4409635.8181818202</v>
      </c>
      <c r="P236" s="158"/>
      <c r="Q236" s="159"/>
    </row>
    <row r="237" spans="1:17" x14ac:dyDescent="0.25">
      <c r="A237" s="140">
        <v>235</v>
      </c>
      <c r="B237" s="141" t="s">
        <v>722</v>
      </c>
      <c r="C237" s="141" t="s">
        <v>723</v>
      </c>
      <c r="D237" s="141" t="s">
        <v>714</v>
      </c>
      <c r="E237" s="141" t="s">
        <v>724</v>
      </c>
      <c r="F237" s="153" t="s">
        <v>50</v>
      </c>
      <c r="G237" s="142">
        <v>1</v>
      </c>
      <c r="H237" s="142">
        <v>217081818</v>
      </c>
      <c r="I237" s="143"/>
      <c r="J237" s="142">
        <v>-234763636</v>
      </c>
      <c r="K237" s="142">
        <v>30728727.27272727</v>
      </c>
      <c r="L237" s="142">
        <v>5849999.9999999991</v>
      </c>
      <c r="M237" s="142">
        <v>9654545</v>
      </c>
      <c r="N237" s="143"/>
      <c r="O237" s="142">
        <v>-2457635.7272727289</v>
      </c>
      <c r="P237" s="158"/>
      <c r="Q237" s="159"/>
    </row>
    <row r="238" spans="1:17" x14ac:dyDescent="0.25">
      <c r="A238" s="144">
        <v>236</v>
      </c>
      <c r="B238" s="145" t="s">
        <v>725</v>
      </c>
      <c r="C238" s="145" t="s">
        <v>726</v>
      </c>
      <c r="D238" s="145" t="s">
        <v>714</v>
      </c>
      <c r="E238" s="145" t="s">
        <v>727</v>
      </c>
      <c r="F238" s="152" t="s">
        <v>43</v>
      </c>
      <c r="G238" s="146">
        <v>1</v>
      </c>
      <c r="H238" s="146">
        <v>229872727</v>
      </c>
      <c r="I238" s="147"/>
      <c r="J238" s="146">
        <v>-234763636</v>
      </c>
      <c r="K238" s="146">
        <v>14085818.18181818</v>
      </c>
      <c r="L238" s="146">
        <v>5200000</v>
      </c>
      <c r="M238" s="147"/>
      <c r="N238" s="147"/>
      <c r="O238" s="146">
        <v>3994909.1818181798</v>
      </c>
      <c r="P238" s="158"/>
      <c r="Q238" s="159"/>
    </row>
    <row r="239" spans="1:17" x14ac:dyDescent="0.25">
      <c r="A239" s="140">
        <v>237</v>
      </c>
      <c r="B239" s="141" t="s">
        <v>728</v>
      </c>
      <c r="C239" s="141" t="s">
        <v>729</v>
      </c>
      <c r="D239" s="141" t="s">
        <v>714</v>
      </c>
      <c r="E239" s="141" t="s">
        <v>730</v>
      </c>
      <c r="F239" s="150" t="s">
        <v>20</v>
      </c>
      <c r="G239" s="142">
        <v>1</v>
      </c>
      <c r="H239" s="142">
        <v>224418182</v>
      </c>
      <c r="I239" s="143"/>
      <c r="J239" s="142">
        <v>-237209091</v>
      </c>
      <c r="K239" s="142">
        <v>16531272.72727273</v>
      </c>
      <c r="L239" s="142">
        <v>399999.99999999988</v>
      </c>
      <c r="M239" s="143"/>
      <c r="N239" s="143"/>
      <c r="O239" s="142">
        <v>3340363.7272727271</v>
      </c>
      <c r="P239" s="158"/>
      <c r="Q239" s="159"/>
    </row>
    <row r="240" spans="1:17" x14ac:dyDescent="0.25">
      <c r="A240" s="144">
        <v>238</v>
      </c>
      <c r="B240" s="145" t="s">
        <v>731</v>
      </c>
      <c r="C240" s="145" t="s">
        <v>732</v>
      </c>
      <c r="D240" s="145" t="s">
        <v>714</v>
      </c>
      <c r="E240" s="145" t="s">
        <v>733</v>
      </c>
      <c r="F240" s="150" t="s">
        <v>20</v>
      </c>
      <c r="G240" s="146">
        <v>1</v>
      </c>
      <c r="H240" s="146">
        <v>231754545</v>
      </c>
      <c r="I240" s="147"/>
      <c r="J240" s="146">
        <v>-237209091</v>
      </c>
      <c r="K240" s="146">
        <v>11056545.454545449</v>
      </c>
      <c r="L240" s="146">
        <v>5849999.9999999991</v>
      </c>
      <c r="M240" s="147"/>
      <c r="N240" s="147"/>
      <c r="O240" s="146">
        <v>-248000.54545454591</v>
      </c>
      <c r="P240" s="158"/>
      <c r="Q240" s="159"/>
    </row>
    <row r="241" spans="1:17" x14ac:dyDescent="0.25">
      <c r="A241" s="140">
        <v>239</v>
      </c>
      <c r="B241" s="141" t="s">
        <v>734</v>
      </c>
      <c r="C241" s="141" t="s">
        <v>735</v>
      </c>
      <c r="D241" s="141" t="s">
        <v>714</v>
      </c>
      <c r="E241" s="141" t="s">
        <v>736</v>
      </c>
      <c r="F241" s="150" t="s">
        <v>20</v>
      </c>
      <c r="G241" s="142">
        <v>1</v>
      </c>
      <c r="H241" s="142">
        <v>232436364</v>
      </c>
      <c r="I241" s="143"/>
      <c r="J241" s="142">
        <v>-237381818</v>
      </c>
      <c r="K241" s="142">
        <v>18606545.454545449</v>
      </c>
      <c r="L241" s="142">
        <v>3950000</v>
      </c>
      <c r="M241" s="143"/>
      <c r="N241" s="143"/>
      <c r="O241" s="142">
        <v>9711091.4545454532</v>
      </c>
      <c r="P241" s="158"/>
      <c r="Q241" s="159"/>
    </row>
    <row r="242" spans="1:17" x14ac:dyDescent="0.25">
      <c r="A242" s="144">
        <v>240</v>
      </c>
      <c r="B242" s="145" t="s">
        <v>737</v>
      </c>
      <c r="C242" s="145" t="s">
        <v>738</v>
      </c>
      <c r="D242" s="145" t="s">
        <v>739</v>
      </c>
      <c r="E242" s="145" t="s">
        <v>740</v>
      </c>
      <c r="F242" s="151" t="s">
        <v>29</v>
      </c>
      <c r="G242" s="146">
        <v>1</v>
      </c>
      <c r="H242" s="146">
        <v>252318182</v>
      </c>
      <c r="I242" s="147"/>
      <c r="J242" s="146">
        <v>-266181818</v>
      </c>
      <c r="K242" s="146">
        <v>23956363.636363629</v>
      </c>
      <c r="L242" s="146">
        <v>4749999.9999999991</v>
      </c>
      <c r="M242" s="147"/>
      <c r="N242" s="147"/>
      <c r="O242" s="146">
        <v>5342727.6363636339</v>
      </c>
      <c r="P242" s="158"/>
      <c r="Q242" s="159"/>
    </row>
    <row r="243" spans="1:17" x14ac:dyDescent="0.25">
      <c r="A243" s="140">
        <v>241</v>
      </c>
      <c r="B243" s="141" t="s">
        <v>741</v>
      </c>
      <c r="C243" s="141" t="s">
        <v>742</v>
      </c>
      <c r="D243" s="141" t="s">
        <v>739</v>
      </c>
      <c r="E243" s="141" t="s">
        <v>743</v>
      </c>
      <c r="F243" s="150" t="s">
        <v>20</v>
      </c>
      <c r="G243" s="142">
        <v>1</v>
      </c>
      <c r="H243" s="142">
        <v>261336364</v>
      </c>
      <c r="I243" s="143"/>
      <c r="J243" s="142">
        <v>-266181818</v>
      </c>
      <c r="K243" s="142">
        <v>15970909.09090909</v>
      </c>
      <c r="L243" s="142">
        <v>2750000</v>
      </c>
      <c r="M243" s="143"/>
      <c r="N243" s="143"/>
      <c r="O243" s="142">
        <v>8375455.0909090899</v>
      </c>
      <c r="P243" s="158"/>
      <c r="Q243" s="159"/>
    </row>
    <row r="244" spans="1:17" x14ac:dyDescent="0.25">
      <c r="A244" s="144">
        <v>242</v>
      </c>
      <c r="B244" s="145" t="s">
        <v>744</v>
      </c>
      <c r="C244" s="145" t="s">
        <v>745</v>
      </c>
      <c r="D244" s="145" t="s">
        <v>739</v>
      </c>
      <c r="E244" s="145" t="s">
        <v>746</v>
      </c>
      <c r="F244" s="152" t="s">
        <v>43</v>
      </c>
      <c r="G244" s="146">
        <v>1</v>
      </c>
      <c r="H244" s="146">
        <v>260636364</v>
      </c>
      <c r="I244" s="147"/>
      <c r="J244" s="146">
        <v>-266181818</v>
      </c>
      <c r="K244" s="146">
        <v>15970909.09090909</v>
      </c>
      <c r="L244" s="146">
        <v>5999999.9999999991</v>
      </c>
      <c r="M244" s="147"/>
      <c r="N244" s="147"/>
      <c r="O244" s="146">
        <v>4425455.0909090908</v>
      </c>
      <c r="P244" s="158"/>
      <c r="Q244" s="159"/>
    </row>
    <row r="245" spans="1:17" x14ac:dyDescent="0.25">
      <c r="A245" s="140">
        <v>243</v>
      </c>
      <c r="B245" s="141" t="s">
        <v>747</v>
      </c>
      <c r="C245" s="141" t="s">
        <v>748</v>
      </c>
      <c r="D245" s="141" t="s">
        <v>739</v>
      </c>
      <c r="E245" s="141" t="s">
        <v>749</v>
      </c>
      <c r="F245" s="150" t="s">
        <v>20</v>
      </c>
      <c r="G245" s="142">
        <v>1</v>
      </c>
      <c r="H245" s="142">
        <v>260636364</v>
      </c>
      <c r="I245" s="143"/>
      <c r="J245" s="142">
        <v>-266181818</v>
      </c>
      <c r="K245" s="142">
        <v>15970909.09090909</v>
      </c>
      <c r="L245" s="143"/>
      <c r="M245" s="143"/>
      <c r="N245" s="143"/>
      <c r="O245" s="142">
        <v>10425455.09090909</v>
      </c>
      <c r="P245" s="158"/>
      <c r="Q245" s="159"/>
    </row>
    <row r="246" spans="1:17" x14ac:dyDescent="0.25">
      <c r="A246" s="144">
        <v>244</v>
      </c>
      <c r="B246" s="145" t="s">
        <v>750</v>
      </c>
      <c r="C246" s="145" t="s">
        <v>751</v>
      </c>
      <c r="D246" s="145" t="s">
        <v>739</v>
      </c>
      <c r="E246" s="145" t="s">
        <v>752</v>
      </c>
      <c r="F246" s="152" t="s">
        <v>43</v>
      </c>
      <c r="G246" s="146">
        <v>1</v>
      </c>
      <c r="H246" s="146">
        <v>260636364</v>
      </c>
      <c r="I246" s="147"/>
      <c r="J246" s="146">
        <v>-266181818</v>
      </c>
      <c r="K246" s="146">
        <v>15970909.09090909</v>
      </c>
      <c r="L246" s="146">
        <v>6749999.9999999991</v>
      </c>
      <c r="M246" s="147"/>
      <c r="N246" s="147"/>
      <c r="O246" s="146">
        <v>3675455.0909090908</v>
      </c>
      <c r="P246" s="158"/>
      <c r="Q246" s="159"/>
    </row>
    <row r="247" spans="1:17" x14ac:dyDescent="0.25">
      <c r="A247" s="140">
        <v>245</v>
      </c>
      <c r="B247" s="141" t="s">
        <v>753</v>
      </c>
      <c r="C247" s="141" t="s">
        <v>754</v>
      </c>
      <c r="D247" s="141" t="s">
        <v>755</v>
      </c>
      <c r="E247" s="141" t="s">
        <v>756</v>
      </c>
      <c r="F247" s="154" t="s">
        <v>54</v>
      </c>
      <c r="G247" s="142">
        <v>1</v>
      </c>
      <c r="H247" s="142">
        <v>238090909</v>
      </c>
      <c r="I247" s="143"/>
      <c r="J247" s="142">
        <v>-248727273</v>
      </c>
      <c r="K247" s="142">
        <v>14923636.36363636</v>
      </c>
      <c r="L247" s="142">
        <v>1200000</v>
      </c>
      <c r="M247" s="143"/>
      <c r="N247" s="143"/>
      <c r="O247" s="142">
        <v>3087272.3636363628</v>
      </c>
      <c r="P247" s="158"/>
      <c r="Q247" s="159"/>
    </row>
    <row r="248" spans="1:17" x14ac:dyDescent="0.25">
      <c r="A248" s="144">
        <v>246</v>
      </c>
      <c r="B248" s="145" t="s">
        <v>750</v>
      </c>
      <c r="C248" s="145" t="s">
        <v>751</v>
      </c>
      <c r="D248" s="145" t="s">
        <v>755</v>
      </c>
      <c r="E248" s="145" t="s">
        <v>757</v>
      </c>
      <c r="F248" s="152" t="s">
        <v>43</v>
      </c>
      <c r="G248" s="146">
        <v>1</v>
      </c>
      <c r="H248" s="146">
        <v>260636364</v>
      </c>
      <c r="I248" s="147"/>
      <c r="J248" s="146">
        <v>-257454546</v>
      </c>
      <c r="K248" s="147"/>
      <c r="L248" s="147"/>
      <c r="M248" s="147"/>
      <c r="N248" s="147"/>
      <c r="O248" s="146">
        <v>3181818</v>
      </c>
      <c r="P248" s="158"/>
      <c r="Q248" s="159"/>
    </row>
    <row r="249" spans="1:17" x14ac:dyDescent="0.25">
      <c r="A249" s="191" t="s">
        <v>758</v>
      </c>
      <c r="B249" s="192"/>
      <c r="C249" s="192"/>
      <c r="D249" s="192"/>
      <c r="E249" s="193"/>
      <c r="F249" s="148"/>
      <c r="G249" s="149">
        <f>SUM(G5:G248)</f>
        <v>244</v>
      </c>
      <c r="H249" s="149">
        <v>120417274859</v>
      </c>
      <c r="I249" s="149">
        <v>10909091</v>
      </c>
      <c r="J249" s="149">
        <v>-125625431772</v>
      </c>
      <c r="K249" s="149">
        <v>8881386860</v>
      </c>
      <c r="L249" s="149">
        <v>1907275618</v>
      </c>
      <c r="M249" s="149">
        <v>821336461</v>
      </c>
      <c r="N249" s="149">
        <v>37361800</v>
      </c>
      <c r="O249" s="149">
        <v>918165159</v>
      </c>
    </row>
    <row r="250" spans="1:17" x14ac:dyDescent="0.25">
      <c r="J250" s="158">
        <f>H249+I249+J249</f>
        <v>-5197247822</v>
      </c>
    </row>
    <row r="251" spans="1:17" x14ac:dyDescent="0.25">
      <c r="J251" s="158">
        <f>'DT-GV'!K4</f>
        <v>-4986784186</v>
      </c>
    </row>
    <row r="252" spans="1:17" x14ac:dyDescent="0.25">
      <c r="J252" s="158">
        <f>J250-J251</f>
        <v>-210463636</v>
      </c>
    </row>
  </sheetData>
  <autoFilter ref="A4:Q252" xr:uid="{00000000-0001-0000-0000-000000000000}"/>
  <mergeCells count="3">
    <mergeCell ref="A249:E249"/>
    <mergeCell ref="A2:N2"/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9"/>
  <sheetViews>
    <sheetView showGridLines="0" workbookViewId="0">
      <selection activeCell="N418" sqref="N418"/>
    </sheetView>
  </sheetViews>
  <sheetFormatPr defaultRowHeight="15" x14ac:dyDescent="0.25"/>
  <cols>
    <col min="1" max="1" width="12.5703125" style="137" customWidth="1"/>
    <col min="2" max="2" width="9.7109375" style="137" customWidth="1"/>
    <col min="3" max="3" width="12.5703125" style="137" customWidth="1"/>
    <col min="4" max="4" width="15.42578125" style="137" customWidth="1"/>
    <col min="5" max="5" width="44" style="137" customWidth="1"/>
    <col min="6" max="6" width="52.28515625" style="137" customWidth="1"/>
    <col min="7" max="7" width="10.140625" style="137" bestFit="1" customWidth="1"/>
    <col min="8" max="8" width="10.7109375" style="137" bestFit="1" customWidth="1"/>
    <col min="9" max="9" width="12.7109375" style="137" bestFit="1" customWidth="1"/>
    <col min="10" max="10" width="12.28515625" style="137" bestFit="1" customWidth="1"/>
    <col min="11" max="11" width="14.85546875" style="137" bestFit="1" customWidth="1"/>
    <col min="12" max="12" width="8.7109375" style="137" bestFit="1" customWidth="1"/>
    <col min="13" max="13" width="8.42578125" style="137" bestFit="1" customWidth="1"/>
    <col min="14" max="14" width="23" style="137" bestFit="1" customWidth="1"/>
    <col min="15" max="16" width="18.28515625" style="137" customWidth="1"/>
    <col min="17" max="18" width="15.42578125" style="137" customWidth="1"/>
  </cols>
  <sheetData>
    <row r="1" spans="1:18" ht="21" customHeight="1" x14ac:dyDescent="0.25"/>
    <row r="2" spans="1:18" ht="10.5" customHeight="1" x14ac:dyDescent="0.25">
      <c r="A2" s="195" t="s">
        <v>759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</row>
    <row r="3" spans="1:18" ht="10.5" customHeight="1" x14ac:dyDescent="0.25">
      <c r="A3" s="194" t="s">
        <v>760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</row>
    <row r="4" spans="1:18" ht="10.5" customHeight="1" x14ac:dyDescent="0.25">
      <c r="K4" s="58">
        <f>SUBTOTAL(9,K6:K489)</f>
        <v>-4986784186</v>
      </c>
    </row>
    <row r="5" spans="1:18" ht="21" customHeight="1" x14ac:dyDescent="0.25">
      <c r="A5" s="1" t="s">
        <v>761</v>
      </c>
      <c r="B5" s="1" t="s">
        <v>762</v>
      </c>
      <c r="C5" s="1" t="s">
        <v>763</v>
      </c>
      <c r="D5" s="1" t="s">
        <v>764</v>
      </c>
      <c r="E5" s="1" t="s">
        <v>765</v>
      </c>
      <c r="F5" s="1" t="s">
        <v>766</v>
      </c>
      <c r="G5" s="1" t="s">
        <v>767</v>
      </c>
      <c r="H5" s="1" t="s">
        <v>768</v>
      </c>
      <c r="I5" s="1" t="s">
        <v>769</v>
      </c>
      <c r="J5" s="1" t="s">
        <v>770</v>
      </c>
      <c r="K5" s="57" t="s">
        <v>771</v>
      </c>
      <c r="L5" s="1" t="s">
        <v>772</v>
      </c>
      <c r="M5" s="1" t="s">
        <v>773</v>
      </c>
      <c r="N5" s="1" t="s">
        <v>774</v>
      </c>
      <c r="O5" s="1" t="s">
        <v>775</v>
      </c>
      <c r="P5" s="1" t="s">
        <v>776</v>
      </c>
      <c r="Q5" s="1" t="s">
        <v>777</v>
      </c>
      <c r="R5" s="1" t="s">
        <v>778</v>
      </c>
    </row>
    <row r="6" spans="1:18" ht="10.5" customHeight="1" x14ac:dyDescent="0.25">
      <c r="A6" s="5">
        <v>46082</v>
      </c>
      <c r="B6" s="2" t="s">
        <v>779</v>
      </c>
      <c r="C6" s="3" t="s">
        <v>780</v>
      </c>
      <c r="D6" s="2" t="s">
        <v>168</v>
      </c>
      <c r="E6" s="2" t="s">
        <v>169</v>
      </c>
      <c r="F6" s="2" t="s">
        <v>781</v>
      </c>
      <c r="G6" s="2" t="s">
        <v>782</v>
      </c>
      <c r="H6" s="2" t="s">
        <v>783</v>
      </c>
      <c r="I6" s="4">
        <v>653672727</v>
      </c>
      <c r="J6" s="4">
        <v>0</v>
      </c>
      <c r="K6" s="4">
        <f t="shared" ref="K6:K61" si="0">J6-I6</f>
        <v>-653672727</v>
      </c>
      <c r="L6" s="2" t="s">
        <v>784</v>
      </c>
      <c r="M6" s="2" t="s">
        <v>50</v>
      </c>
      <c r="N6" s="2" t="s">
        <v>170</v>
      </c>
      <c r="O6" s="6">
        <v>46081.99799290509</v>
      </c>
      <c r="P6" s="6">
        <v>46082.585864733803</v>
      </c>
      <c r="Q6" s="2" t="s">
        <v>785</v>
      </c>
      <c r="R6" s="2" t="s">
        <v>785</v>
      </c>
    </row>
    <row r="7" spans="1:18" ht="10.5" customHeight="1" x14ac:dyDescent="0.25">
      <c r="A7" s="5">
        <v>46082</v>
      </c>
      <c r="B7" s="2" t="s">
        <v>779</v>
      </c>
      <c r="C7" s="3" t="s">
        <v>780</v>
      </c>
      <c r="D7" s="2" t="s">
        <v>168</v>
      </c>
      <c r="E7" s="2" t="s">
        <v>169</v>
      </c>
      <c r="F7" s="2" t="s">
        <v>781</v>
      </c>
      <c r="G7" s="2" t="s">
        <v>786</v>
      </c>
      <c r="H7" s="2" t="s">
        <v>787</v>
      </c>
      <c r="I7" s="4">
        <v>0</v>
      </c>
      <c r="J7" s="4">
        <v>629145455</v>
      </c>
      <c r="K7" s="4">
        <f t="shared" si="0"/>
        <v>629145455</v>
      </c>
      <c r="L7" s="2" t="s">
        <v>784</v>
      </c>
      <c r="M7" s="2" t="s">
        <v>50</v>
      </c>
      <c r="N7" s="2" t="s">
        <v>170</v>
      </c>
      <c r="O7" s="6">
        <v>46081.99799290509</v>
      </c>
      <c r="P7" s="6">
        <v>46082.585864733803</v>
      </c>
      <c r="Q7" s="2" t="s">
        <v>785</v>
      </c>
      <c r="R7" s="2" t="s">
        <v>785</v>
      </c>
    </row>
    <row r="8" spans="1:18" ht="10.5" customHeight="1" x14ac:dyDescent="0.25">
      <c r="A8" s="5">
        <v>46084</v>
      </c>
      <c r="B8" s="2" t="s">
        <v>779</v>
      </c>
      <c r="C8" s="3" t="s">
        <v>788</v>
      </c>
      <c r="D8" s="2" t="s">
        <v>691</v>
      </c>
      <c r="E8" s="2" t="s">
        <v>692</v>
      </c>
      <c r="F8" s="2" t="s">
        <v>789</v>
      </c>
      <c r="G8" s="2" t="s">
        <v>782</v>
      </c>
      <c r="H8" s="2" t="s">
        <v>783</v>
      </c>
      <c r="I8" s="4">
        <v>270545455</v>
      </c>
      <c r="J8" s="4">
        <v>0</v>
      </c>
      <c r="K8" s="4">
        <f t="shared" si="0"/>
        <v>-270545455</v>
      </c>
      <c r="L8" s="2" t="s">
        <v>784</v>
      </c>
      <c r="M8" s="2" t="s">
        <v>43</v>
      </c>
      <c r="N8" s="2" t="s">
        <v>693</v>
      </c>
      <c r="O8" s="6">
        <v>46084.64899814815</v>
      </c>
      <c r="P8" s="6">
        <v>46084.649378472219</v>
      </c>
      <c r="Q8" s="2" t="s">
        <v>785</v>
      </c>
      <c r="R8" s="2" t="s">
        <v>785</v>
      </c>
    </row>
    <row r="9" spans="1:18" ht="10.5" customHeight="1" x14ac:dyDescent="0.25">
      <c r="A9" s="5">
        <v>46084</v>
      </c>
      <c r="B9" s="2" t="s">
        <v>779</v>
      </c>
      <c r="C9" s="3" t="s">
        <v>788</v>
      </c>
      <c r="D9" s="2" t="s">
        <v>691</v>
      </c>
      <c r="E9" s="2" t="s">
        <v>692</v>
      </c>
      <c r="F9" s="2" t="s">
        <v>789</v>
      </c>
      <c r="G9" s="2" t="s">
        <v>786</v>
      </c>
      <c r="H9" s="2" t="s">
        <v>787</v>
      </c>
      <c r="I9" s="4">
        <v>0</v>
      </c>
      <c r="J9" s="4">
        <v>253090909</v>
      </c>
      <c r="K9" s="4">
        <f t="shared" si="0"/>
        <v>253090909</v>
      </c>
      <c r="L9" s="2" t="s">
        <v>784</v>
      </c>
      <c r="M9" s="2" t="s">
        <v>43</v>
      </c>
      <c r="N9" s="2" t="s">
        <v>693</v>
      </c>
      <c r="O9" s="6">
        <v>46084.64899814815</v>
      </c>
      <c r="P9" s="6">
        <v>46084.649378472219</v>
      </c>
      <c r="Q9" s="2" t="s">
        <v>785</v>
      </c>
      <c r="R9" s="2" t="s">
        <v>785</v>
      </c>
    </row>
    <row r="10" spans="1:18" ht="10.5" customHeight="1" x14ac:dyDescent="0.25">
      <c r="A10" s="5">
        <v>46085</v>
      </c>
      <c r="B10" s="2" t="s">
        <v>779</v>
      </c>
      <c r="C10" s="3" t="s">
        <v>790</v>
      </c>
      <c r="D10" s="2" t="s">
        <v>526</v>
      </c>
      <c r="E10" s="2" t="s">
        <v>527</v>
      </c>
      <c r="F10" s="2" t="s">
        <v>791</v>
      </c>
      <c r="G10" s="2" t="s">
        <v>782</v>
      </c>
      <c r="H10" s="2" t="s">
        <v>783</v>
      </c>
      <c r="I10" s="4">
        <v>274909091</v>
      </c>
      <c r="J10" s="4">
        <v>0</v>
      </c>
      <c r="K10" s="4">
        <f t="shared" si="0"/>
        <v>-274909091</v>
      </c>
      <c r="L10" s="2" t="s">
        <v>784</v>
      </c>
      <c r="M10" s="2" t="s">
        <v>20</v>
      </c>
      <c r="N10" s="2" t="s">
        <v>529</v>
      </c>
      <c r="O10" s="6">
        <v>46085.428190162027</v>
      </c>
      <c r="P10" s="6">
        <v>46085.428190162027</v>
      </c>
      <c r="Q10" s="2" t="s">
        <v>785</v>
      </c>
      <c r="R10" s="2" t="s">
        <v>785</v>
      </c>
    </row>
    <row r="11" spans="1:18" ht="10.5" customHeight="1" x14ac:dyDescent="0.25">
      <c r="A11" s="5">
        <v>46085</v>
      </c>
      <c r="B11" s="2" t="s">
        <v>779</v>
      </c>
      <c r="C11" s="3" t="s">
        <v>790</v>
      </c>
      <c r="D11" s="2" t="s">
        <v>526</v>
      </c>
      <c r="E11" s="2" t="s">
        <v>527</v>
      </c>
      <c r="F11" s="2" t="s">
        <v>791</v>
      </c>
      <c r="G11" s="2" t="s">
        <v>786</v>
      </c>
      <c r="H11" s="2" t="s">
        <v>787</v>
      </c>
      <c r="I11" s="4">
        <v>0</v>
      </c>
      <c r="J11" s="4">
        <v>263727273</v>
      </c>
      <c r="K11" s="4">
        <f t="shared" si="0"/>
        <v>263727273</v>
      </c>
      <c r="L11" s="2" t="s">
        <v>784</v>
      </c>
      <c r="M11" s="2" t="s">
        <v>20</v>
      </c>
      <c r="N11" s="2" t="s">
        <v>529</v>
      </c>
      <c r="O11" s="6">
        <v>46085.428190162027</v>
      </c>
      <c r="P11" s="6">
        <v>46085.428190162027</v>
      </c>
      <c r="Q11" s="2" t="s">
        <v>785</v>
      </c>
      <c r="R11" s="2" t="s">
        <v>785</v>
      </c>
    </row>
    <row r="12" spans="1:18" ht="10.5" customHeight="1" x14ac:dyDescent="0.25">
      <c r="A12" s="5">
        <v>46085</v>
      </c>
      <c r="B12" s="2" t="s">
        <v>779</v>
      </c>
      <c r="C12" s="3" t="s">
        <v>792</v>
      </c>
      <c r="D12" s="2" t="s">
        <v>571</v>
      </c>
      <c r="E12" s="2" t="s">
        <v>572</v>
      </c>
      <c r="F12" s="2" t="s">
        <v>793</v>
      </c>
      <c r="G12" s="2" t="s">
        <v>782</v>
      </c>
      <c r="H12" s="2" t="s">
        <v>783</v>
      </c>
      <c r="I12" s="4">
        <v>263563636</v>
      </c>
      <c r="J12" s="4">
        <v>0</v>
      </c>
      <c r="K12" s="4">
        <f t="shared" si="0"/>
        <v>-263563636</v>
      </c>
      <c r="L12" s="2" t="s">
        <v>784</v>
      </c>
      <c r="M12" s="2" t="s">
        <v>43</v>
      </c>
      <c r="N12" s="2" t="s">
        <v>573</v>
      </c>
      <c r="O12" s="6">
        <v>46085.554061458337</v>
      </c>
      <c r="P12" s="6">
        <v>46085.554061458337</v>
      </c>
      <c r="Q12" s="2" t="s">
        <v>785</v>
      </c>
      <c r="R12" s="2" t="s">
        <v>785</v>
      </c>
    </row>
    <row r="13" spans="1:18" ht="10.5" customHeight="1" x14ac:dyDescent="0.25">
      <c r="A13" s="5">
        <v>46085</v>
      </c>
      <c r="B13" s="2" t="s">
        <v>779</v>
      </c>
      <c r="C13" s="3" t="s">
        <v>792</v>
      </c>
      <c r="D13" s="2" t="s">
        <v>571</v>
      </c>
      <c r="E13" s="2" t="s">
        <v>572</v>
      </c>
      <c r="F13" s="2" t="s">
        <v>793</v>
      </c>
      <c r="G13" s="2" t="s">
        <v>786</v>
      </c>
      <c r="H13" s="2" t="s">
        <v>787</v>
      </c>
      <c r="I13" s="4">
        <v>0</v>
      </c>
      <c r="J13" s="4">
        <v>258072727</v>
      </c>
      <c r="K13" s="4">
        <f t="shared" si="0"/>
        <v>258072727</v>
      </c>
      <c r="L13" s="2" t="s">
        <v>784</v>
      </c>
      <c r="M13" s="2" t="s">
        <v>43</v>
      </c>
      <c r="N13" s="2" t="s">
        <v>573</v>
      </c>
      <c r="O13" s="6">
        <v>46085.554061458337</v>
      </c>
      <c r="P13" s="6">
        <v>46085.554061458337</v>
      </c>
      <c r="Q13" s="2" t="s">
        <v>785</v>
      </c>
      <c r="R13" s="2" t="s">
        <v>785</v>
      </c>
    </row>
    <row r="14" spans="1:18" ht="10.5" customHeight="1" x14ac:dyDescent="0.25">
      <c r="A14" s="5">
        <v>46086</v>
      </c>
      <c r="B14" s="2" t="s">
        <v>779</v>
      </c>
      <c r="C14" s="3" t="s">
        <v>794</v>
      </c>
      <c r="D14" s="2" t="s">
        <v>497</v>
      </c>
      <c r="E14" s="2" t="s">
        <v>498</v>
      </c>
      <c r="F14" s="2" t="s">
        <v>795</v>
      </c>
      <c r="G14" s="2" t="s">
        <v>782</v>
      </c>
      <c r="H14" s="2" t="s">
        <v>783</v>
      </c>
      <c r="I14" s="4">
        <v>473536364</v>
      </c>
      <c r="J14" s="4">
        <v>0</v>
      </c>
      <c r="K14" s="4">
        <f t="shared" si="0"/>
        <v>-473536364</v>
      </c>
      <c r="L14" s="2" t="s">
        <v>784</v>
      </c>
      <c r="M14" s="2" t="s">
        <v>20</v>
      </c>
      <c r="N14" s="2" t="s">
        <v>499</v>
      </c>
      <c r="O14" s="6">
        <v>46085.738072719912</v>
      </c>
      <c r="P14" s="6">
        <v>46086.389282557873</v>
      </c>
      <c r="Q14" s="2" t="s">
        <v>785</v>
      </c>
      <c r="R14" s="2" t="s">
        <v>785</v>
      </c>
    </row>
    <row r="15" spans="1:18" ht="10.5" customHeight="1" x14ac:dyDescent="0.25">
      <c r="A15" s="5">
        <v>46086</v>
      </c>
      <c r="B15" s="2" t="s">
        <v>779</v>
      </c>
      <c r="C15" s="3" t="s">
        <v>794</v>
      </c>
      <c r="D15" s="2" t="s">
        <v>497</v>
      </c>
      <c r="E15" s="2" t="s">
        <v>498</v>
      </c>
      <c r="F15" s="2" t="s">
        <v>795</v>
      </c>
      <c r="G15" s="2" t="s">
        <v>786</v>
      </c>
      <c r="H15" s="2" t="s">
        <v>787</v>
      </c>
      <c r="I15" s="4">
        <v>0</v>
      </c>
      <c r="J15" s="4">
        <v>474545455</v>
      </c>
      <c r="K15" s="4">
        <f t="shared" si="0"/>
        <v>474545455</v>
      </c>
      <c r="L15" s="2" t="s">
        <v>784</v>
      </c>
      <c r="M15" s="2" t="s">
        <v>20</v>
      </c>
      <c r="N15" s="2" t="s">
        <v>499</v>
      </c>
      <c r="O15" s="6">
        <v>46085.738072719912</v>
      </c>
      <c r="P15" s="6">
        <v>46086.389282557873</v>
      </c>
      <c r="Q15" s="2" t="s">
        <v>785</v>
      </c>
      <c r="R15" s="2" t="s">
        <v>785</v>
      </c>
    </row>
    <row r="16" spans="1:18" ht="10.5" customHeight="1" x14ac:dyDescent="0.25">
      <c r="A16" s="5">
        <v>46086</v>
      </c>
      <c r="B16" s="2" t="s">
        <v>779</v>
      </c>
      <c r="C16" s="3" t="s">
        <v>796</v>
      </c>
      <c r="D16" s="2" t="s">
        <v>336</v>
      </c>
      <c r="E16" s="2" t="s">
        <v>337</v>
      </c>
      <c r="F16" s="2" t="s">
        <v>797</v>
      </c>
      <c r="G16" s="2" t="s">
        <v>782</v>
      </c>
      <c r="H16" s="2" t="s">
        <v>783</v>
      </c>
      <c r="I16" s="4">
        <v>714763636</v>
      </c>
      <c r="J16" s="4">
        <v>0</v>
      </c>
      <c r="K16" s="4">
        <f t="shared" si="0"/>
        <v>-714763636</v>
      </c>
      <c r="L16" s="2" t="s">
        <v>784</v>
      </c>
      <c r="M16" s="2" t="s">
        <v>50</v>
      </c>
      <c r="N16" s="2" t="s">
        <v>338</v>
      </c>
      <c r="O16" s="6">
        <v>46086.579056446761</v>
      </c>
      <c r="P16" s="6">
        <v>46086.748368831017</v>
      </c>
      <c r="Q16" s="2" t="s">
        <v>785</v>
      </c>
      <c r="R16" s="2" t="s">
        <v>785</v>
      </c>
    </row>
    <row r="17" spans="1:18" ht="10.5" customHeight="1" x14ac:dyDescent="0.25">
      <c r="A17" s="5">
        <v>46086</v>
      </c>
      <c r="B17" s="2" t="s">
        <v>779</v>
      </c>
      <c r="C17" s="3" t="s">
        <v>796</v>
      </c>
      <c r="D17" s="2" t="s">
        <v>336</v>
      </c>
      <c r="E17" s="2" t="s">
        <v>337</v>
      </c>
      <c r="F17" s="2" t="s">
        <v>797</v>
      </c>
      <c r="G17" s="2" t="s">
        <v>786</v>
      </c>
      <c r="H17" s="2" t="s">
        <v>787</v>
      </c>
      <c r="I17" s="4">
        <v>0</v>
      </c>
      <c r="J17" s="4">
        <v>698054545</v>
      </c>
      <c r="K17" s="4">
        <f t="shared" si="0"/>
        <v>698054545</v>
      </c>
      <c r="L17" s="2" t="s">
        <v>784</v>
      </c>
      <c r="M17" s="2" t="s">
        <v>50</v>
      </c>
      <c r="N17" s="2" t="s">
        <v>338</v>
      </c>
      <c r="O17" s="6">
        <v>46086.579056446761</v>
      </c>
      <c r="P17" s="6">
        <v>46086.748368831017</v>
      </c>
      <c r="Q17" s="2" t="s">
        <v>785</v>
      </c>
      <c r="R17" s="2" t="s">
        <v>785</v>
      </c>
    </row>
    <row r="18" spans="1:18" ht="10.5" customHeight="1" x14ac:dyDescent="0.25">
      <c r="A18" s="5">
        <v>46088</v>
      </c>
      <c r="B18" s="2" t="s">
        <v>779</v>
      </c>
      <c r="C18" s="3" t="s">
        <v>798</v>
      </c>
      <c r="D18" s="2" t="s">
        <v>548</v>
      </c>
      <c r="E18" s="2" t="s">
        <v>549</v>
      </c>
      <c r="F18" s="2" t="s">
        <v>799</v>
      </c>
      <c r="G18" s="2" t="s">
        <v>782</v>
      </c>
      <c r="H18" s="2" t="s">
        <v>783</v>
      </c>
      <c r="I18" s="4">
        <v>274909091</v>
      </c>
      <c r="J18" s="4">
        <v>0</v>
      </c>
      <c r="K18" s="4">
        <f t="shared" si="0"/>
        <v>-274909091</v>
      </c>
      <c r="L18" s="2" t="s">
        <v>784</v>
      </c>
      <c r="M18" s="2" t="s">
        <v>29</v>
      </c>
      <c r="N18" s="2" t="s">
        <v>550</v>
      </c>
      <c r="O18" s="6">
        <v>46087.893510069443</v>
      </c>
      <c r="P18" s="6">
        <v>46087.898953553238</v>
      </c>
      <c r="Q18" s="2" t="s">
        <v>785</v>
      </c>
      <c r="R18" s="2" t="s">
        <v>785</v>
      </c>
    </row>
    <row r="19" spans="1:18" ht="10.5" customHeight="1" x14ac:dyDescent="0.25">
      <c r="A19" s="5">
        <v>46088</v>
      </c>
      <c r="B19" s="2" t="s">
        <v>779</v>
      </c>
      <c r="C19" s="3" t="s">
        <v>798</v>
      </c>
      <c r="D19" s="2" t="s">
        <v>548</v>
      </c>
      <c r="E19" s="2" t="s">
        <v>549</v>
      </c>
      <c r="F19" s="2" t="s">
        <v>799</v>
      </c>
      <c r="G19" s="2" t="s">
        <v>786</v>
      </c>
      <c r="H19" s="2" t="s">
        <v>787</v>
      </c>
      <c r="I19" s="4">
        <v>0</v>
      </c>
      <c r="J19" s="4">
        <v>263727273</v>
      </c>
      <c r="K19" s="4">
        <f t="shared" si="0"/>
        <v>263727273</v>
      </c>
      <c r="L19" s="2" t="s">
        <v>784</v>
      </c>
      <c r="M19" s="2" t="s">
        <v>29</v>
      </c>
      <c r="N19" s="2" t="s">
        <v>550</v>
      </c>
      <c r="O19" s="6">
        <v>46087.893510069443</v>
      </c>
      <c r="P19" s="6">
        <v>46087.898953553238</v>
      </c>
      <c r="Q19" s="2" t="s">
        <v>785</v>
      </c>
      <c r="R19" s="2" t="s">
        <v>785</v>
      </c>
    </row>
    <row r="20" spans="1:18" ht="10.5" customHeight="1" x14ac:dyDescent="0.25">
      <c r="A20" s="5">
        <v>46090</v>
      </c>
      <c r="B20" s="2" t="s">
        <v>779</v>
      </c>
      <c r="C20" s="3" t="s">
        <v>800</v>
      </c>
      <c r="D20" s="2" t="s">
        <v>450</v>
      </c>
      <c r="E20" s="2" t="s">
        <v>451</v>
      </c>
      <c r="F20" s="2" t="s">
        <v>801</v>
      </c>
      <c r="G20" s="2" t="s">
        <v>782</v>
      </c>
      <c r="H20" s="2" t="s">
        <v>783</v>
      </c>
      <c r="I20" s="4">
        <v>461672727</v>
      </c>
      <c r="J20" s="4">
        <v>0</v>
      </c>
      <c r="K20" s="4">
        <f t="shared" si="0"/>
        <v>-461672727</v>
      </c>
      <c r="L20" s="2" t="s">
        <v>784</v>
      </c>
      <c r="M20" s="2" t="s">
        <v>29</v>
      </c>
      <c r="N20" s="2" t="s">
        <v>452</v>
      </c>
      <c r="O20" s="6">
        <v>46090.572052511583</v>
      </c>
      <c r="P20" s="6">
        <v>46090.572052511583</v>
      </c>
      <c r="Q20" s="2" t="s">
        <v>785</v>
      </c>
      <c r="R20" s="2" t="s">
        <v>785</v>
      </c>
    </row>
    <row r="21" spans="1:18" ht="10.5" customHeight="1" x14ac:dyDescent="0.25">
      <c r="A21" s="5">
        <v>46090</v>
      </c>
      <c r="B21" s="2" t="s">
        <v>779</v>
      </c>
      <c r="C21" s="3" t="s">
        <v>800</v>
      </c>
      <c r="D21" s="2" t="s">
        <v>450</v>
      </c>
      <c r="E21" s="2" t="s">
        <v>451</v>
      </c>
      <c r="F21" s="2" t="s">
        <v>801</v>
      </c>
      <c r="G21" s="2" t="s">
        <v>786</v>
      </c>
      <c r="H21" s="2" t="s">
        <v>787</v>
      </c>
      <c r="I21" s="4">
        <v>0</v>
      </c>
      <c r="J21" s="4">
        <v>442963636</v>
      </c>
      <c r="K21" s="4">
        <f t="shared" si="0"/>
        <v>442963636</v>
      </c>
      <c r="L21" s="2" t="s">
        <v>784</v>
      </c>
      <c r="M21" s="2" t="s">
        <v>29</v>
      </c>
      <c r="N21" s="2" t="s">
        <v>452</v>
      </c>
      <c r="O21" s="6">
        <v>46090.572052511583</v>
      </c>
      <c r="P21" s="6">
        <v>46090.572052511583</v>
      </c>
      <c r="Q21" s="2" t="s">
        <v>785</v>
      </c>
      <c r="R21" s="2" t="s">
        <v>785</v>
      </c>
    </row>
    <row r="22" spans="1:18" ht="10.5" customHeight="1" x14ac:dyDescent="0.25">
      <c r="A22" s="5">
        <v>46091</v>
      </c>
      <c r="B22" s="2" t="s">
        <v>779</v>
      </c>
      <c r="C22" s="3" t="s">
        <v>802</v>
      </c>
      <c r="D22" s="2" t="s">
        <v>545</v>
      </c>
      <c r="E22" s="2" t="s">
        <v>546</v>
      </c>
      <c r="F22" s="2" t="s">
        <v>803</v>
      </c>
      <c r="G22" s="2" t="s">
        <v>786</v>
      </c>
      <c r="H22" s="2" t="s">
        <v>787</v>
      </c>
      <c r="I22" s="4">
        <v>0</v>
      </c>
      <c r="J22" s="4">
        <v>1818182</v>
      </c>
      <c r="K22" s="4">
        <f t="shared" si="0"/>
        <v>1818182</v>
      </c>
      <c r="L22" s="2" t="s">
        <v>784</v>
      </c>
      <c r="M22" s="2" t="s">
        <v>43</v>
      </c>
      <c r="N22" s="2" t="s">
        <v>547</v>
      </c>
      <c r="O22" s="6">
        <v>46091.733944675929</v>
      </c>
      <c r="P22" s="6">
        <v>46091.734471956021</v>
      </c>
      <c r="Q22" s="2" t="s">
        <v>785</v>
      </c>
      <c r="R22" s="2" t="s">
        <v>785</v>
      </c>
    </row>
    <row r="23" spans="1:18" ht="10.5" customHeight="1" x14ac:dyDescent="0.25">
      <c r="A23" s="5">
        <v>46091</v>
      </c>
      <c r="B23" s="2" t="s">
        <v>779</v>
      </c>
      <c r="C23" s="3" t="s">
        <v>804</v>
      </c>
      <c r="D23" s="2" t="s">
        <v>394</v>
      </c>
      <c r="E23" s="2" t="s">
        <v>395</v>
      </c>
      <c r="F23" s="2" t="s">
        <v>805</v>
      </c>
      <c r="G23" s="2" t="s">
        <v>782</v>
      </c>
      <c r="H23" s="2" t="s">
        <v>783</v>
      </c>
      <c r="I23" s="4">
        <v>461672727</v>
      </c>
      <c r="J23" s="4">
        <v>0</v>
      </c>
      <c r="K23" s="4">
        <f t="shared" si="0"/>
        <v>-461672727</v>
      </c>
      <c r="L23" s="2" t="s">
        <v>784</v>
      </c>
      <c r="M23" s="2" t="s">
        <v>54</v>
      </c>
      <c r="N23" s="2" t="s">
        <v>396</v>
      </c>
      <c r="O23" s="6">
        <v>46091.406734756943</v>
      </c>
      <c r="P23" s="6">
        <v>46091.406734756943</v>
      </c>
      <c r="Q23" s="2" t="s">
        <v>785</v>
      </c>
      <c r="R23" s="2" t="s">
        <v>785</v>
      </c>
    </row>
    <row r="24" spans="1:18" ht="10.5" customHeight="1" x14ac:dyDescent="0.25">
      <c r="A24" s="5">
        <v>46091</v>
      </c>
      <c r="B24" s="2" t="s">
        <v>779</v>
      </c>
      <c r="C24" s="3" t="s">
        <v>804</v>
      </c>
      <c r="D24" s="2" t="s">
        <v>394</v>
      </c>
      <c r="E24" s="2" t="s">
        <v>395</v>
      </c>
      <c r="F24" s="2" t="s">
        <v>805</v>
      </c>
      <c r="G24" s="2" t="s">
        <v>786</v>
      </c>
      <c r="H24" s="2" t="s">
        <v>787</v>
      </c>
      <c r="I24" s="4">
        <v>0</v>
      </c>
      <c r="J24" s="4">
        <v>442963636</v>
      </c>
      <c r="K24" s="4">
        <f t="shared" si="0"/>
        <v>442963636</v>
      </c>
      <c r="L24" s="2" t="s">
        <v>784</v>
      </c>
      <c r="M24" s="2" t="s">
        <v>54</v>
      </c>
      <c r="N24" s="2" t="s">
        <v>396</v>
      </c>
      <c r="O24" s="6">
        <v>46091.406734756943</v>
      </c>
      <c r="P24" s="6">
        <v>46091.406734756943</v>
      </c>
      <c r="Q24" s="2" t="s">
        <v>785</v>
      </c>
      <c r="R24" s="2" t="s">
        <v>785</v>
      </c>
    </row>
    <row r="25" spans="1:18" ht="10.5" customHeight="1" x14ac:dyDescent="0.25">
      <c r="A25" s="5">
        <v>46091</v>
      </c>
      <c r="B25" s="2" t="s">
        <v>779</v>
      </c>
      <c r="C25" s="3" t="s">
        <v>806</v>
      </c>
      <c r="D25" s="2" t="s">
        <v>503</v>
      </c>
      <c r="E25" s="2" t="s">
        <v>504</v>
      </c>
      <c r="F25" s="2" t="s">
        <v>807</v>
      </c>
      <c r="G25" s="2" t="s">
        <v>782</v>
      </c>
      <c r="H25" s="2" t="s">
        <v>783</v>
      </c>
      <c r="I25" s="4">
        <v>461672727</v>
      </c>
      <c r="J25" s="4">
        <v>0</v>
      </c>
      <c r="K25" s="4">
        <f t="shared" si="0"/>
        <v>-461672727</v>
      </c>
      <c r="L25" s="2" t="s">
        <v>784</v>
      </c>
      <c r="M25" s="2" t="s">
        <v>54</v>
      </c>
      <c r="N25" s="2" t="s">
        <v>505</v>
      </c>
      <c r="O25" s="6">
        <v>46091.412711921294</v>
      </c>
      <c r="P25" s="6">
        <v>46091.412711921294</v>
      </c>
      <c r="Q25" s="2" t="s">
        <v>785</v>
      </c>
      <c r="R25" s="2" t="s">
        <v>785</v>
      </c>
    </row>
    <row r="26" spans="1:18" ht="10.5" customHeight="1" x14ac:dyDescent="0.25">
      <c r="A26" s="5">
        <v>46091</v>
      </c>
      <c r="B26" s="2" t="s">
        <v>779</v>
      </c>
      <c r="C26" s="3" t="s">
        <v>806</v>
      </c>
      <c r="D26" s="2" t="s">
        <v>503</v>
      </c>
      <c r="E26" s="2" t="s">
        <v>504</v>
      </c>
      <c r="F26" s="2" t="s">
        <v>807</v>
      </c>
      <c r="G26" s="2" t="s">
        <v>786</v>
      </c>
      <c r="H26" s="2" t="s">
        <v>787</v>
      </c>
      <c r="I26" s="4">
        <v>0</v>
      </c>
      <c r="J26" s="4">
        <v>452054545</v>
      </c>
      <c r="K26" s="4">
        <f t="shared" si="0"/>
        <v>452054545</v>
      </c>
      <c r="L26" s="2" t="s">
        <v>784</v>
      </c>
      <c r="M26" s="2" t="s">
        <v>54</v>
      </c>
      <c r="N26" s="2" t="s">
        <v>505</v>
      </c>
      <c r="O26" s="6">
        <v>46091.412711921294</v>
      </c>
      <c r="P26" s="6">
        <v>46091.412711921294</v>
      </c>
      <c r="Q26" s="2" t="s">
        <v>785</v>
      </c>
      <c r="R26" s="2" t="s">
        <v>785</v>
      </c>
    </row>
    <row r="27" spans="1:18" ht="10.5" customHeight="1" x14ac:dyDescent="0.25">
      <c r="A27" s="5">
        <v>46091</v>
      </c>
      <c r="B27" s="2" t="s">
        <v>779</v>
      </c>
      <c r="C27" s="3" t="s">
        <v>808</v>
      </c>
      <c r="D27" s="2" t="s">
        <v>195</v>
      </c>
      <c r="E27" s="2" t="s">
        <v>196</v>
      </c>
      <c r="F27" s="2" t="s">
        <v>809</v>
      </c>
      <c r="G27" s="2" t="s">
        <v>782</v>
      </c>
      <c r="H27" s="2" t="s">
        <v>783</v>
      </c>
      <c r="I27" s="4">
        <v>660481818</v>
      </c>
      <c r="J27" s="4">
        <v>0</v>
      </c>
      <c r="K27" s="4">
        <f t="shared" si="0"/>
        <v>-660481818</v>
      </c>
      <c r="L27" s="2" t="s">
        <v>784</v>
      </c>
      <c r="M27" s="2" t="s">
        <v>43</v>
      </c>
      <c r="N27" s="2" t="s">
        <v>197</v>
      </c>
      <c r="O27" s="6">
        <v>46091.597577314817</v>
      </c>
      <c r="P27" s="6">
        <v>46091.597577314817</v>
      </c>
      <c r="Q27" s="2" t="s">
        <v>785</v>
      </c>
      <c r="R27" s="2" t="s">
        <v>785</v>
      </c>
    </row>
    <row r="28" spans="1:18" ht="10.5" customHeight="1" x14ac:dyDescent="0.25">
      <c r="A28" s="5">
        <v>46091</v>
      </c>
      <c r="B28" s="2" t="s">
        <v>779</v>
      </c>
      <c r="C28" s="3" t="s">
        <v>808</v>
      </c>
      <c r="D28" s="2" t="s">
        <v>195</v>
      </c>
      <c r="E28" s="2" t="s">
        <v>196</v>
      </c>
      <c r="F28" s="2" t="s">
        <v>809</v>
      </c>
      <c r="G28" s="2" t="s">
        <v>786</v>
      </c>
      <c r="H28" s="2" t="s">
        <v>787</v>
      </c>
      <c r="I28" s="4">
        <v>0</v>
      </c>
      <c r="J28" s="4">
        <v>626418182</v>
      </c>
      <c r="K28" s="4">
        <f t="shared" si="0"/>
        <v>626418182</v>
      </c>
      <c r="L28" s="2" t="s">
        <v>784</v>
      </c>
      <c r="M28" s="2" t="s">
        <v>43</v>
      </c>
      <c r="N28" s="2" t="s">
        <v>197</v>
      </c>
      <c r="O28" s="6">
        <v>46091.597577314817</v>
      </c>
      <c r="P28" s="6">
        <v>46091.597577314817</v>
      </c>
      <c r="Q28" s="2" t="s">
        <v>785</v>
      </c>
      <c r="R28" s="2" t="s">
        <v>785</v>
      </c>
    </row>
    <row r="29" spans="1:18" ht="10.5" customHeight="1" x14ac:dyDescent="0.25">
      <c r="A29" s="5">
        <v>46091</v>
      </c>
      <c r="B29" s="2" t="s">
        <v>779</v>
      </c>
      <c r="C29" s="3" t="s">
        <v>810</v>
      </c>
      <c r="D29" s="2" t="s">
        <v>489</v>
      </c>
      <c r="E29" s="2" t="s">
        <v>181</v>
      </c>
      <c r="F29" s="2" t="s">
        <v>811</v>
      </c>
      <c r="G29" s="2" t="s">
        <v>782</v>
      </c>
      <c r="H29" s="2" t="s">
        <v>783</v>
      </c>
      <c r="I29" s="4">
        <v>461672727</v>
      </c>
      <c r="J29" s="4">
        <v>0</v>
      </c>
      <c r="K29" s="4">
        <f t="shared" si="0"/>
        <v>-461672727</v>
      </c>
      <c r="L29" s="2" t="s">
        <v>784</v>
      </c>
      <c r="M29" s="2" t="s">
        <v>43</v>
      </c>
      <c r="N29" s="2" t="s">
        <v>490</v>
      </c>
      <c r="O29" s="6">
        <v>46091.601701041669</v>
      </c>
      <c r="P29" s="6">
        <v>46091.601701041669</v>
      </c>
      <c r="Q29" s="2" t="s">
        <v>785</v>
      </c>
      <c r="R29" s="2" t="s">
        <v>785</v>
      </c>
    </row>
    <row r="30" spans="1:18" ht="10.5" customHeight="1" x14ac:dyDescent="0.25">
      <c r="A30" s="5">
        <v>46091</v>
      </c>
      <c r="B30" s="2" t="s">
        <v>779</v>
      </c>
      <c r="C30" s="3" t="s">
        <v>810</v>
      </c>
      <c r="D30" s="2" t="s">
        <v>489</v>
      </c>
      <c r="E30" s="2" t="s">
        <v>181</v>
      </c>
      <c r="F30" s="2" t="s">
        <v>811</v>
      </c>
      <c r="G30" s="2" t="s">
        <v>786</v>
      </c>
      <c r="H30" s="2" t="s">
        <v>787</v>
      </c>
      <c r="I30" s="4">
        <v>0</v>
      </c>
      <c r="J30" s="4">
        <v>452054545</v>
      </c>
      <c r="K30" s="4">
        <f t="shared" si="0"/>
        <v>452054545</v>
      </c>
      <c r="L30" s="2" t="s">
        <v>784</v>
      </c>
      <c r="M30" s="2" t="s">
        <v>43</v>
      </c>
      <c r="N30" s="2" t="s">
        <v>490</v>
      </c>
      <c r="O30" s="6">
        <v>46091.601701041669</v>
      </c>
      <c r="P30" s="6">
        <v>46091.601701041669</v>
      </c>
      <c r="Q30" s="2" t="s">
        <v>785</v>
      </c>
      <c r="R30" s="2" t="s">
        <v>785</v>
      </c>
    </row>
    <row r="31" spans="1:18" ht="10.5" customHeight="1" x14ac:dyDescent="0.25">
      <c r="A31" s="5">
        <v>46091</v>
      </c>
      <c r="B31" s="2" t="s">
        <v>779</v>
      </c>
      <c r="C31" s="3" t="s">
        <v>812</v>
      </c>
      <c r="D31" s="2" t="s">
        <v>545</v>
      </c>
      <c r="E31" s="2" t="s">
        <v>546</v>
      </c>
      <c r="F31" s="2" t="s">
        <v>813</v>
      </c>
      <c r="G31" s="2" t="s">
        <v>782</v>
      </c>
      <c r="H31" s="2" t="s">
        <v>783</v>
      </c>
      <c r="I31" s="4">
        <v>274909091</v>
      </c>
      <c r="J31" s="4">
        <v>0</v>
      </c>
      <c r="K31" s="4">
        <f t="shared" si="0"/>
        <v>-274909091</v>
      </c>
      <c r="L31" s="2" t="s">
        <v>784</v>
      </c>
      <c r="M31" s="2" t="s">
        <v>43</v>
      </c>
      <c r="N31" s="2" t="s">
        <v>547</v>
      </c>
      <c r="O31" s="6">
        <v>46091.63730505787</v>
      </c>
      <c r="P31" s="6">
        <v>46091.63730505787</v>
      </c>
      <c r="Q31" s="2" t="s">
        <v>785</v>
      </c>
      <c r="R31" s="2" t="s">
        <v>785</v>
      </c>
    </row>
    <row r="32" spans="1:18" ht="10.5" customHeight="1" x14ac:dyDescent="0.25">
      <c r="A32" s="5">
        <v>46091</v>
      </c>
      <c r="B32" s="2" t="s">
        <v>779</v>
      </c>
      <c r="C32" s="3" t="s">
        <v>812</v>
      </c>
      <c r="D32" s="2" t="s">
        <v>545</v>
      </c>
      <c r="E32" s="2" t="s">
        <v>546</v>
      </c>
      <c r="F32" s="2" t="s">
        <v>813</v>
      </c>
      <c r="G32" s="2" t="s">
        <v>786</v>
      </c>
      <c r="H32" s="2" t="s">
        <v>787</v>
      </c>
      <c r="I32" s="4">
        <v>0</v>
      </c>
      <c r="J32" s="4">
        <v>263727273</v>
      </c>
      <c r="K32" s="4">
        <f t="shared" si="0"/>
        <v>263727273</v>
      </c>
      <c r="L32" s="2" t="s">
        <v>784</v>
      </c>
      <c r="M32" s="2" t="s">
        <v>43</v>
      </c>
      <c r="N32" s="2" t="s">
        <v>547</v>
      </c>
      <c r="O32" s="6">
        <v>46091.63730505787</v>
      </c>
      <c r="P32" s="6">
        <v>46091.63730505787</v>
      </c>
      <c r="Q32" s="2" t="s">
        <v>785</v>
      </c>
      <c r="R32" s="2" t="s">
        <v>785</v>
      </c>
    </row>
    <row r="33" spans="1:18" ht="10.5" customHeight="1" x14ac:dyDescent="0.25">
      <c r="A33" s="5">
        <v>46091</v>
      </c>
      <c r="B33" s="2" t="s">
        <v>779</v>
      </c>
      <c r="C33" s="3" t="s">
        <v>814</v>
      </c>
      <c r="D33" s="2" t="s">
        <v>610</v>
      </c>
      <c r="E33" s="2" t="s">
        <v>611</v>
      </c>
      <c r="F33" s="2" t="s">
        <v>815</v>
      </c>
      <c r="G33" s="2" t="s">
        <v>782</v>
      </c>
      <c r="H33" s="2" t="s">
        <v>783</v>
      </c>
      <c r="I33" s="4">
        <v>274909091</v>
      </c>
      <c r="J33" s="4">
        <v>0</v>
      </c>
      <c r="K33" s="4">
        <f t="shared" si="0"/>
        <v>-274909091</v>
      </c>
      <c r="L33" s="2" t="s">
        <v>784</v>
      </c>
      <c r="M33" s="2" t="s">
        <v>50</v>
      </c>
      <c r="N33" s="2" t="s">
        <v>612</v>
      </c>
      <c r="O33" s="6">
        <v>46091.653118518523</v>
      </c>
      <c r="P33" s="6">
        <v>46091.660261307872</v>
      </c>
      <c r="Q33" s="2" t="s">
        <v>785</v>
      </c>
      <c r="R33" s="2" t="s">
        <v>785</v>
      </c>
    </row>
    <row r="34" spans="1:18" ht="10.5" customHeight="1" x14ac:dyDescent="0.25">
      <c r="A34" s="5">
        <v>46091</v>
      </c>
      <c r="B34" s="2" t="s">
        <v>779</v>
      </c>
      <c r="C34" s="3" t="s">
        <v>814</v>
      </c>
      <c r="D34" s="2" t="s">
        <v>610</v>
      </c>
      <c r="E34" s="2" t="s">
        <v>611</v>
      </c>
      <c r="F34" s="2" t="s">
        <v>815</v>
      </c>
      <c r="G34" s="2" t="s">
        <v>786</v>
      </c>
      <c r="H34" s="2" t="s">
        <v>787</v>
      </c>
      <c r="I34" s="4">
        <v>0</v>
      </c>
      <c r="J34" s="4">
        <v>269181818</v>
      </c>
      <c r="K34" s="4">
        <f t="shared" si="0"/>
        <v>269181818</v>
      </c>
      <c r="L34" s="2" t="s">
        <v>784</v>
      </c>
      <c r="M34" s="2" t="s">
        <v>50</v>
      </c>
      <c r="N34" s="2" t="s">
        <v>612</v>
      </c>
      <c r="O34" s="6">
        <v>46091.653118518523</v>
      </c>
      <c r="P34" s="6">
        <v>46091.660261307872</v>
      </c>
      <c r="Q34" s="2" t="s">
        <v>785</v>
      </c>
      <c r="R34" s="2" t="s">
        <v>785</v>
      </c>
    </row>
    <row r="35" spans="1:18" ht="10.5" customHeight="1" x14ac:dyDescent="0.25">
      <c r="A35" s="5">
        <v>46091</v>
      </c>
      <c r="B35" s="2" t="s">
        <v>779</v>
      </c>
      <c r="C35" s="3" t="s">
        <v>816</v>
      </c>
      <c r="D35" s="2" t="s">
        <v>237</v>
      </c>
      <c r="E35" s="2" t="s">
        <v>238</v>
      </c>
      <c r="F35" s="2" t="s">
        <v>817</v>
      </c>
      <c r="G35" s="2" t="s">
        <v>782</v>
      </c>
      <c r="H35" s="2" t="s">
        <v>783</v>
      </c>
      <c r="I35" s="4">
        <v>653672727</v>
      </c>
      <c r="J35" s="4">
        <v>0</v>
      </c>
      <c r="K35" s="4">
        <f t="shared" si="0"/>
        <v>-653672727</v>
      </c>
      <c r="L35" s="2" t="s">
        <v>784</v>
      </c>
      <c r="M35" s="2" t="s">
        <v>29</v>
      </c>
      <c r="N35" s="2" t="s">
        <v>239</v>
      </c>
      <c r="O35" s="6">
        <v>46091.686990509261</v>
      </c>
      <c r="P35" s="6">
        <v>46091.686990509261</v>
      </c>
      <c r="Q35" s="2" t="s">
        <v>785</v>
      </c>
      <c r="R35" s="2" t="s">
        <v>785</v>
      </c>
    </row>
    <row r="36" spans="1:18" ht="10.5" customHeight="1" x14ac:dyDescent="0.25">
      <c r="A36" s="5">
        <v>46091</v>
      </c>
      <c r="B36" s="2" t="s">
        <v>779</v>
      </c>
      <c r="C36" s="3" t="s">
        <v>816</v>
      </c>
      <c r="D36" s="2" t="s">
        <v>237</v>
      </c>
      <c r="E36" s="2" t="s">
        <v>238</v>
      </c>
      <c r="F36" s="2" t="s">
        <v>817</v>
      </c>
      <c r="G36" s="2" t="s">
        <v>786</v>
      </c>
      <c r="H36" s="2" t="s">
        <v>787</v>
      </c>
      <c r="I36" s="4">
        <v>0</v>
      </c>
      <c r="J36" s="4">
        <v>629145455</v>
      </c>
      <c r="K36" s="4">
        <f t="shared" si="0"/>
        <v>629145455</v>
      </c>
      <c r="L36" s="2" t="s">
        <v>784</v>
      </c>
      <c r="M36" s="2" t="s">
        <v>29</v>
      </c>
      <c r="N36" s="2" t="s">
        <v>239</v>
      </c>
      <c r="O36" s="6">
        <v>46091.686990509261</v>
      </c>
      <c r="P36" s="6">
        <v>46091.686990509261</v>
      </c>
      <c r="Q36" s="2" t="s">
        <v>785</v>
      </c>
      <c r="R36" s="2" t="s">
        <v>785</v>
      </c>
    </row>
    <row r="37" spans="1:18" ht="10.5" customHeight="1" x14ac:dyDescent="0.25">
      <c r="A37" s="5">
        <v>46091</v>
      </c>
      <c r="B37" s="2" t="s">
        <v>779</v>
      </c>
      <c r="C37" s="3" t="s">
        <v>818</v>
      </c>
      <c r="D37" s="2" t="s">
        <v>658</v>
      </c>
      <c r="E37" s="2" t="s">
        <v>659</v>
      </c>
      <c r="F37" s="2" t="s">
        <v>819</v>
      </c>
      <c r="G37" s="2" t="s">
        <v>782</v>
      </c>
      <c r="H37" s="2" t="s">
        <v>783</v>
      </c>
      <c r="I37" s="4">
        <v>281890909</v>
      </c>
      <c r="J37" s="4">
        <v>0</v>
      </c>
      <c r="K37" s="4">
        <f t="shared" si="0"/>
        <v>-281890909</v>
      </c>
      <c r="L37" s="2" t="s">
        <v>784</v>
      </c>
      <c r="M37" s="2" t="s">
        <v>20</v>
      </c>
      <c r="N37" s="2" t="s">
        <v>660</v>
      </c>
      <c r="O37" s="6">
        <v>46091.741644907408</v>
      </c>
      <c r="P37" s="6">
        <v>46091.741644907408</v>
      </c>
      <c r="Q37" s="2" t="s">
        <v>785</v>
      </c>
      <c r="R37" s="2" t="s">
        <v>785</v>
      </c>
    </row>
    <row r="38" spans="1:18" ht="10.5" customHeight="1" x14ac:dyDescent="0.25">
      <c r="A38" s="5">
        <v>46091</v>
      </c>
      <c r="B38" s="2" t="s">
        <v>779</v>
      </c>
      <c r="C38" s="3" t="s">
        <v>818</v>
      </c>
      <c r="D38" s="2" t="s">
        <v>658</v>
      </c>
      <c r="E38" s="2" t="s">
        <v>659</v>
      </c>
      <c r="F38" s="2" t="s">
        <v>819</v>
      </c>
      <c r="G38" s="2" t="s">
        <v>786</v>
      </c>
      <c r="H38" s="2" t="s">
        <v>787</v>
      </c>
      <c r="I38" s="4">
        <v>0</v>
      </c>
      <c r="J38" s="4">
        <v>270563636</v>
      </c>
      <c r="K38" s="4">
        <f t="shared" si="0"/>
        <v>270563636</v>
      </c>
      <c r="L38" s="2" t="s">
        <v>784</v>
      </c>
      <c r="M38" s="2" t="s">
        <v>20</v>
      </c>
      <c r="N38" s="2" t="s">
        <v>660</v>
      </c>
      <c r="O38" s="6">
        <v>46091.741644907408</v>
      </c>
      <c r="P38" s="6">
        <v>46091.741644907408</v>
      </c>
      <c r="Q38" s="2" t="s">
        <v>785</v>
      </c>
      <c r="R38" s="2" t="s">
        <v>785</v>
      </c>
    </row>
    <row r="39" spans="1:18" ht="10.5" customHeight="1" x14ac:dyDescent="0.25">
      <c r="A39" s="5">
        <v>46092</v>
      </c>
      <c r="B39" s="2" t="s">
        <v>779</v>
      </c>
      <c r="C39" s="3" t="s">
        <v>820</v>
      </c>
      <c r="D39" s="2" t="s">
        <v>305</v>
      </c>
      <c r="E39" s="2" t="s">
        <v>306</v>
      </c>
      <c r="F39" s="2" t="s">
        <v>821</v>
      </c>
      <c r="G39" s="2" t="s">
        <v>782</v>
      </c>
      <c r="H39" s="2" t="s">
        <v>783</v>
      </c>
      <c r="I39" s="4">
        <v>653672727</v>
      </c>
      <c r="J39" s="4">
        <v>0</v>
      </c>
      <c r="K39" s="4">
        <f t="shared" si="0"/>
        <v>-653672727</v>
      </c>
      <c r="L39" s="2" t="s">
        <v>784</v>
      </c>
      <c r="M39" s="2" t="s">
        <v>29</v>
      </c>
      <c r="N39" s="2" t="s">
        <v>307</v>
      </c>
      <c r="O39" s="6">
        <v>46091.696884340279</v>
      </c>
      <c r="P39" s="6">
        <v>46092.383016122687</v>
      </c>
      <c r="Q39" s="2" t="s">
        <v>785</v>
      </c>
      <c r="R39" s="2" t="s">
        <v>785</v>
      </c>
    </row>
    <row r="40" spans="1:18" ht="10.5" customHeight="1" x14ac:dyDescent="0.25">
      <c r="A40" s="5">
        <v>46092</v>
      </c>
      <c r="B40" s="2" t="s">
        <v>779</v>
      </c>
      <c r="C40" s="3" t="s">
        <v>820</v>
      </c>
      <c r="D40" s="2" t="s">
        <v>305</v>
      </c>
      <c r="E40" s="2" t="s">
        <v>306</v>
      </c>
      <c r="F40" s="2" t="s">
        <v>821</v>
      </c>
      <c r="G40" s="2" t="s">
        <v>786</v>
      </c>
      <c r="H40" s="2" t="s">
        <v>787</v>
      </c>
      <c r="I40" s="4">
        <v>0</v>
      </c>
      <c r="J40" s="4">
        <v>629145455</v>
      </c>
      <c r="K40" s="4">
        <f t="shared" si="0"/>
        <v>629145455</v>
      </c>
      <c r="L40" s="2" t="s">
        <v>784</v>
      </c>
      <c r="M40" s="2" t="s">
        <v>29</v>
      </c>
      <c r="N40" s="2" t="s">
        <v>307</v>
      </c>
      <c r="O40" s="6">
        <v>46091.696884340279</v>
      </c>
      <c r="P40" s="6">
        <v>46092.383016122687</v>
      </c>
      <c r="Q40" s="2" t="s">
        <v>785</v>
      </c>
      <c r="R40" s="2" t="s">
        <v>785</v>
      </c>
    </row>
    <row r="41" spans="1:18" ht="10.5" customHeight="1" x14ac:dyDescent="0.25">
      <c r="A41" s="5">
        <v>46092</v>
      </c>
      <c r="B41" s="2" t="s">
        <v>779</v>
      </c>
      <c r="C41" s="3" t="s">
        <v>822</v>
      </c>
      <c r="D41" s="2" t="s">
        <v>308</v>
      </c>
      <c r="E41" s="2" t="s">
        <v>309</v>
      </c>
      <c r="F41" s="2" t="s">
        <v>823</v>
      </c>
      <c r="G41" s="2" t="s">
        <v>782</v>
      </c>
      <c r="H41" s="2" t="s">
        <v>783</v>
      </c>
      <c r="I41" s="4">
        <v>653672727</v>
      </c>
      <c r="J41" s="4">
        <v>0</v>
      </c>
      <c r="K41" s="4">
        <f t="shared" si="0"/>
        <v>-653672727</v>
      </c>
      <c r="L41" s="2" t="s">
        <v>784</v>
      </c>
      <c r="M41" s="2" t="s">
        <v>20</v>
      </c>
      <c r="N41" s="2" t="s">
        <v>310</v>
      </c>
      <c r="O41" s="6">
        <v>46092.415138657409</v>
      </c>
      <c r="P41" s="6">
        <v>46092.415138657409</v>
      </c>
      <c r="Q41" s="2" t="s">
        <v>785</v>
      </c>
      <c r="R41" s="2" t="s">
        <v>785</v>
      </c>
    </row>
    <row r="42" spans="1:18" ht="10.5" customHeight="1" x14ac:dyDescent="0.25">
      <c r="A42" s="5">
        <v>46092</v>
      </c>
      <c r="B42" s="2" t="s">
        <v>779</v>
      </c>
      <c r="C42" s="3" t="s">
        <v>822</v>
      </c>
      <c r="D42" s="2" t="s">
        <v>308</v>
      </c>
      <c r="E42" s="2" t="s">
        <v>309</v>
      </c>
      <c r="F42" s="2" t="s">
        <v>823</v>
      </c>
      <c r="G42" s="2" t="s">
        <v>786</v>
      </c>
      <c r="H42" s="2" t="s">
        <v>787</v>
      </c>
      <c r="I42" s="4">
        <v>0</v>
      </c>
      <c r="J42" s="4">
        <v>680909091</v>
      </c>
      <c r="K42" s="4">
        <f t="shared" si="0"/>
        <v>680909091</v>
      </c>
      <c r="L42" s="2" t="s">
        <v>784</v>
      </c>
      <c r="M42" s="2" t="s">
        <v>20</v>
      </c>
      <c r="N42" s="2" t="s">
        <v>310</v>
      </c>
      <c r="O42" s="6">
        <v>46092.415138657409</v>
      </c>
      <c r="P42" s="6">
        <v>46092.415138657409</v>
      </c>
      <c r="Q42" s="2" t="s">
        <v>785</v>
      </c>
      <c r="R42" s="2" t="s">
        <v>785</v>
      </c>
    </row>
    <row r="43" spans="1:18" ht="10.5" customHeight="1" x14ac:dyDescent="0.25">
      <c r="A43" s="5">
        <v>46092</v>
      </c>
      <c r="B43" s="2" t="s">
        <v>779</v>
      </c>
      <c r="C43" s="3" t="s">
        <v>824</v>
      </c>
      <c r="D43" s="2" t="s">
        <v>661</v>
      </c>
      <c r="E43" s="2" t="s">
        <v>662</v>
      </c>
      <c r="F43" s="2" t="s">
        <v>825</v>
      </c>
      <c r="G43" s="2" t="s">
        <v>782</v>
      </c>
      <c r="H43" s="2" t="s">
        <v>783</v>
      </c>
      <c r="I43" s="4">
        <v>281890909</v>
      </c>
      <c r="J43" s="4">
        <v>0</v>
      </c>
      <c r="K43" s="4">
        <f t="shared" si="0"/>
        <v>-281890909</v>
      </c>
      <c r="L43" s="2" t="s">
        <v>784</v>
      </c>
      <c r="M43" s="2" t="s">
        <v>50</v>
      </c>
      <c r="N43" s="2" t="s">
        <v>663</v>
      </c>
      <c r="O43" s="6">
        <v>46092.407919409721</v>
      </c>
      <c r="P43" s="6">
        <v>46092.407919409721</v>
      </c>
      <c r="Q43" s="2" t="s">
        <v>785</v>
      </c>
      <c r="R43" s="2" t="s">
        <v>785</v>
      </c>
    </row>
    <row r="44" spans="1:18" ht="10.5" customHeight="1" x14ac:dyDescent="0.25">
      <c r="A44" s="5">
        <v>46092</v>
      </c>
      <c r="B44" s="2" t="s">
        <v>779</v>
      </c>
      <c r="C44" s="3" t="s">
        <v>824</v>
      </c>
      <c r="D44" s="2" t="s">
        <v>661</v>
      </c>
      <c r="E44" s="2" t="s">
        <v>662</v>
      </c>
      <c r="F44" s="2" t="s">
        <v>825</v>
      </c>
      <c r="G44" s="2" t="s">
        <v>786</v>
      </c>
      <c r="H44" s="2" t="s">
        <v>787</v>
      </c>
      <c r="I44" s="4">
        <v>0</v>
      </c>
      <c r="J44" s="4">
        <v>261336364</v>
      </c>
      <c r="K44" s="4">
        <f t="shared" si="0"/>
        <v>261336364</v>
      </c>
      <c r="L44" s="2" t="s">
        <v>784</v>
      </c>
      <c r="M44" s="2" t="s">
        <v>50</v>
      </c>
      <c r="N44" s="2" t="s">
        <v>663</v>
      </c>
      <c r="O44" s="6">
        <v>46092.407919409721</v>
      </c>
      <c r="P44" s="6">
        <v>46092.407919409721</v>
      </c>
      <c r="Q44" s="2" t="s">
        <v>785</v>
      </c>
      <c r="R44" s="2" t="s">
        <v>785</v>
      </c>
    </row>
    <row r="45" spans="1:18" ht="10.5" customHeight="1" x14ac:dyDescent="0.25">
      <c r="A45" s="5">
        <v>46092</v>
      </c>
      <c r="B45" s="2" t="s">
        <v>779</v>
      </c>
      <c r="C45" s="3" t="s">
        <v>826</v>
      </c>
      <c r="D45" s="2" t="s">
        <v>574</v>
      </c>
      <c r="E45" s="2" t="s">
        <v>575</v>
      </c>
      <c r="F45" s="2" t="s">
        <v>827</v>
      </c>
      <c r="G45" s="2" t="s">
        <v>782</v>
      </c>
      <c r="H45" s="2" t="s">
        <v>783</v>
      </c>
      <c r="I45" s="4">
        <v>274909091</v>
      </c>
      <c r="J45" s="4">
        <v>0</v>
      </c>
      <c r="K45" s="4">
        <f t="shared" si="0"/>
        <v>-274909091</v>
      </c>
      <c r="L45" s="2" t="s">
        <v>784</v>
      </c>
      <c r="M45" s="2" t="s">
        <v>43</v>
      </c>
      <c r="N45" s="2" t="s">
        <v>576</v>
      </c>
      <c r="O45" s="6">
        <v>46092.419176157397</v>
      </c>
      <c r="P45" s="6">
        <v>46092.419176157397</v>
      </c>
      <c r="Q45" s="2" t="s">
        <v>785</v>
      </c>
      <c r="R45" s="2" t="s">
        <v>785</v>
      </c>
    </row>
    <row r="46" spans="1:18" ht="10.5" customHeight="1" x14ac:dyDescent="0.25">
      <c r="A46" s="5">
        <v>46092</v>
      </c>
      <c r="B46" s="2" t="s">
        <v>779</v>
      </c>
      <c r="C46" s="3" t="s">
        <v>826</v>
      </c>
      <c r="D46" s="2" t="s">
        <v>574</v>
      </c>
      <c r="E46" s="2" t="s">
        <v>575</v>
      </c>
      <c r="F46" s="2" t="s">
        <v>827</v>
      </c>
      <c r="G46" s="2" t="s">
        <v>786</v>
      </c>
      <c r="H46" s="2" t="s">
        <v>787</v>
      </c>
      <c r="I46" s="4">
        <v>0</v>
      </c>
      <c r="J46" s="4">
        <v>269181818</v>
      </c>
      <c r="K46" s="4">
        <f t="shared" si="0"/>
        <v>269181818</v>
      </c>
      <c r="L46" s="2" t="s">
        <v>784</v>
      </c>
      <c r="M46" s="2" t="s">
        <v>43</v>
      </c>
      <c r="N46" s="2" t="s">
        <v>576</v>
      </c>
      <c r="O46" s="6">
        <v>46092.419176157397</v>
      </c>
      <c r="P46" s="6">
        <v>46092.419176157397</v>
      </c>
      <c r="Q46" s="2" t="s">
        <v>785</v>
      </c>
      <c r="R46" s="2" t="s">
        <v>785</v>
      </c>
    </row>
    <row r="47" spans="1:18" ht="10.5" customHeight="1" x14ac:dyDescent="0.25">
      <c r="A47" s="5">
        <v>46092</v>
      </c>
      <c r="B47" s="2" t="s">
        <v>779</v>
      </c>
      <c r="C47" s="3" t="s">
        <v>828</v>
      </c>
      <c r="D47" s="2" t="s">
        <v>252</v>
      </c>
      <c r="E47" s="2" t="s">
        <v>253</v>
      </c>
      <c r="F47" s="2" t="s">
        <v>829</v>
      </c>
      <c r="G47" s="2" t="s">
        <v>782</v>
      </c>
      <c r="H47" s="2" t="s">
        <v>783</v>
      </c>
      <c r="I47" s="4">
        <v>653672727</v>
      </c>
      <c r="J47" s="4">
        <v>0</v>
      </c>
      <c r="K47" s="4">
        <f t="shared" si="0"/>
        <v>-653672727</v>
      </c>
      <c r="L47" s="2" t="s">
        <v>784</v>
      </c>
      <c r="M47" s="2" t="s">
        <v>43</v>
      </c>
      <c r="N47" s="2" t="s">
        <v>254</v>
      </c>
      <c r="O47" s="6">
        <v>46092.422203206021</v>
      </c>
      <c r="P47" s="6">
        <v>46092.422203206021</v>
      </c>
      <c r="Q47" s="2" t="s">
        <v>785</v>
      </c>
      <c r="R47" s="2" t="s">
        <v>785</v>
      </c>
    </row>
    <row r="48" spans="1:18" ht="10.5" customHeight="1" x14ac:dyDescent="0.25">
      <c r="A48" s="5">
        <v>46092</v>
      </c>
      <c r="B48" s="2" t="s">
        <v>779</v>
      </c>
      <c r="C48" s="3" t="s">
        <v>828</v>
      </c>
      <c r="D48" s="2" t="s">
        <v>252</v>
      </c>
      <c r="E48" s="2" t="s">
        <v>253</v>
      </c>
      <c r="F48" s="2" t="s">
        <v>829</v>
      </c>
      <c r="G48" s="2" t="s">
        <v>786</v>
      </c>
      <c r="H48" s="2" t="s">
        <v>787</v>
      </c>
      <c r="I48" s="4">
        <v>0</v>
      </c>
      <c r="J48" s="4">
        <v>640054545</v>
      </c>
      <c r="K48" s="4">
        <f t="shared" si="0"/>
        <v>640054545</v>
      </c>
      <c r="L48" s="2" t="s">
        <v>784</v>
      </c>
      <c r="M48" s="2" t="s">
        <v>43</v>
      </c>
      <c r="N48" s="2" t="s">
        <v>254</v>
      </c>
      <c r="O48" s="6">
        <v>46092.422203206021</v>
      </c>
      <c r="P48" s="6">
        <v>46092.422203206021</v>
      </c>
      <c r="Q48" s="2" t="s">
        <v>785</v>
      </c>
      <c r="R48" s="2" t="s">
        <v>785</v>
      </c>
    </row>
    <row r="49" spans="1:18" ht="10.5" customHeight="1" x14ac:dyDescent="0.25">
      <c r="A49" s="5">
        <v>46092</v>
      </c>
      <c r="B49" s="2" t="s">
        <v>779</v>
      </c>
      <c r="C49" s="3" t="s">
        <v>830</v>
      </c>
      <c r="D49" s="2" t="s">
        <v>381</v>
      </c>
      <c r="E49" s="2" t="s">
        <v>382</v>
      </c>
      <c r="F49" s="2" t="s">
        <v>831</v>
      </c>
      <c r="G49" s="2" t="s">
        <v>782</v>
      </c>
      <c r="H49" s="2" t="s">
        <v>783</v>
      </c>
      <c r="I49" s="4">
        <v>714763636</v>
      </c>
      <c r="J49" s="4">
        <v>0</v>
      </c>
      <c r="K49" s="4">
        <f t="shared" si="0"/>
        <v>-714763636</v>
      </c>
      <c r="L49" s="2" t="s">
        <v>784</v>
      </c>
      <c r="M49" s="2" t="s">
        <v>43</v>
      </c>
      <c r="N49" s="2" t="s">
        <v>383</v>
      </c>
      <c r="O49" s="6">
        <v>46092.447669328707</v>
      </c>
      <c r="P49" s="6">
        <v>46092.447669328707</v>
      </c>
      <c r="Q49" s="2" t="s">
        <v>785</v>
      </c>
      <c r="R49" s="2" t="s">
        <v>785</v>
      </c>
    </row>
    <row r="50" spans="1:18" ht="10.5" customHeight="1" x14ac:dyDescent="0.25">
      <c r="A50" s="5">
        <v>46092</v>
      </c>
      <c r="B50" s="2" t="s">
        <v>779</v>
      </c>
      <c r="C50" s="3" t="s">
        <v>830</v>
      </c>
      <c r="D50" s="2" t="s">
        <v>381</v>
      </c>
      <c r="E50" s="2" t="s">
        <v>382</v>
      </c>
      <c r="F50" s="2" t="s">
        <v>831</v>
      </c>
      <c r="G50" s="2" t="s">
        <v>786</v>
      </c>
      <c r="H50" s="2" t="s">
        <v>787</v>
      </c>
      <c r="I50" s="4">
        <v>0</v>
      </c>
      <c r="J50" s="4">
        <v>699872727</v>
      </c>
      <c r="K50" s="4">
        <f t="shared" si="0"/>
        <v>699872727</v>
      </c>
      <c r="L50" s="2" t="s">
        <v>784</v>
      </c>
      <c r="M50" s="2" t="s">
        <v>43</v>
      </c>
      <c r="N50" s="2" t="s">
        <v>383</v>
      </c>
      <c r="O50" s="6">
        <v>46092.447669328707</v>
      </c>
      <c r="P50" s="6">
        <v>46092.447669328707</v>
      </c>
      <c r="Q50" s="2" t="s">
        <v>785</v>
      </c>
      <c r="R50" s="2" t="s">
        <v>785</v>
      </c>
    </row>
    <row r="51" spans="1:18" ht="10.5" customHeight="1" x14ac:dyDescent="0.25">
      <c r="A51" s="5">
        <v>46092</v>
      </c>
      <c r="B51" s="2" t="s">
        <v>779</v>
      </c>
      <c r="C51" s="3" t="s">
        <v>832</v>
      </c>
      <c r="D51" s="2" t="s">
        <v>270</v>
      </c>
      <c r="E51" s="2" t="s">
        <v>271</v>
      </c>
      <c r="F51" s="2" t="s">
        <v>833</v>
      </c>
      <c r="G51" s="2" t="s">
        <v>782</v>
      </c>
      <c r="H51" s="2" t="s">
        <v>783</v>
      </c>
      <c r="I51" s="4">
        <v>653672727</v>
      </c>
      <c r="J51" s="4">
        <v>0</v>
      </c>
      <c r="K51" s="4">
        <f t="shared" si="0"/>
        <v>-653672727</v>
      </c>
      <c r="L51" s="2" t="s">
        <v>784</v>
      </c>
      <c r="M51" s="2" t="s">
        <v>29</v>
      </c>
      <c r="N51" s="2" t="s">
        <v>272</v>
      </c>
      <c r="O51" s="6">
        <v>46092.629763854173</v>
      </c>
      <c r="P51" s="6">
        <v>46092.629763854173</v>
      </c>
      <c r="Q51" s="2" t="s">
        <v>785</v>
      </c>
      <c r="R51" s="2" t="s">
        <v>785</v>
      </c>
    </row>
    <row r="52" spans="1:18" ht="10.5" customHeight="1" x14ac:dyDescent="0.25">
      <c r="A52" s="5">
        <v>46092</v>
      </c>
      <c r="B52" s="2" t="s">
        <v>779</v>
      </c>
      <c r="C52" s="3" t="s">
        <v>832</v>
      </c>
      <c r="D52" s="2" t="s">
        <v>270</v>
      </c>
      <c r="E52" s="2" t="s">
        <v>271</v>
      </c>
      <c r="F52" s="2" t="s">
        <v>833</v>
      </c>
      <c r="G52" s="2" t="s">
        <v>786</v>
      </c>
      <c r="H52" s="2" t="s">
        <v>787</v>
      </c>
      <c r="I52" s="4">
        <v>0</v>
      </c>
      <c r="J52" s="4">
        <v>615104273</v>
      </c>
      <c r="K52" s="4">
        <f t="shared" si="0"/>
        <v>615104273</v>
      </c>
      <c r="L52" s="2" t="s">
        <v>784</v>
      </c>
      <c r="M52" s="2" t="s">
        <v>29</v>
      </c>
      <c r="N52" s="2" t="s">
        <v>272</v>
      </c>
      <c r="O52" s="6">
        <v>46092.629763854173</v>
      </c>
      <c r="P52" s="6">
        <v>46092.629763854173</v>
      </c>
      <c r="Q52" s="2" t="s">
        <v>785</v>
      </c>
      <c r="R52" s="2" t="s">
        <v>785</v>
      </c>
    </row>
    <row r="53" spans="1:18" ht="10.5" customHeight="1" x14ac:dyDescent="0.25">
      <c r="A53" s="5">
        <v>46092</v>
      </c>
      <c r="B53" s="2" t="s">
        <v>779</v>
      </c>
      <c r="C53" s="3" t="s">
        <v>834</v>
      </c>
      <c r="D53" s="2" t="s">
        <v>577</v>
      </c>
      <c r="E53" s="2" t="s">
        <v>578</v>
      </c>
      <c r="F53" s="2" t="s">
        <v>835</v>
      </c>
      <c r="G53" s="2" t="s">
        <v>782</v>
      </c>
      <c r="H53" s="2" t="s">
        <v>783</v>
      </c>
      <c r="I53" s="4">
        <v>274909091</v>
      </c>
      <c r="J53" s="4">
        <v>0</v>
      </c>
      <c r="K53" s="4">
        <f t="shared" si="0"/>
        <v>-274909091</v>
      </c>
      <c r="L53" s="2" t="s">
        <v>784</v>
      </c>
      <c r="M53" s="2" t="s">
        <v>54</v>
      </c>
      <c r="N53" s="2" t="s">
        <v>579</v>
      </c>
      <c r="O53" s="6">
        <v>46092.666973611107</v>
      </c>
      <c r="P53" s="6">
        <v>46092.666973611107</v>
      </c>
      <c r="Q53" s="2" t="s">
        <v>785</v>
      </c>
      <c r="R53" s="2" t="s">
        <v>785</v>
      </c>
    </row>
    <row r="54" spans="1:18" ht="10.5" customHeight="1" x14ac:dyDescent="0.25">
      <c r="A54" s="5">
        <v>46092</v>
      </c>
      <c r="B54" s="2" t="s">
        <v>779</v>
      </c>
      <c r="C54" s="3" t="s">
        <v>834</v>
      </c>
      <c r="D54" s="2" t="s">
        <v>577</v>
      </c>
      <c r="E54" s="2" t="s">
        <v>578</v>
      </c>
      <c r="F54" s="2" t="s">
        <v>835</v>
      </c>
      <c r="G54" s="2" t="s">
        <v>786</v>
      </c>
      <c r="H54" s="2" t="s">
        <v>787</v>
      </c>
      <c r="I54" s="4">
        <v>0</v>
      </c>
      <c r="J54" s="4">
        <v>254863636</v>
      </c>
      <c r="K54" s="4">
        <f t="shared" si="0"/>
        <v>254863636</v>
      </c>
      <c r="L54" s="2" t="s">
        <v>784</v>
      </c>
      <c r="M54" s="2" t="s">
        <v>54</v>
      </c>
      <c r="N54" s="2" t="s">
        <v>579</v>
      </c>
      <c r="O54" s="6">
        <v>46092.666973611107</v>
      </c>
      <c r="P54" s="6">
        <v>46092.666973611107</v>
      </c>
      <c r="Q54" s="2" t="s">
        <v>785</v>
      </c>
      <c r="R54" s="2" t="s">
        <v>785</v>
      </c>
    </row>
    <row r="55" spans="1:18" ht="10.5" customHeight="1" x14ac:dyDescent="0.25">
      <c r="A55" s="5">
        <v>46092</v>
      </c>
      <c r="B55" s="2" t="s">
        <v>779</v>
      </c>
      <c r="C55" s="3" t="s">
        <v>836</v>
      </c>
      <c r="D55" s="2" t="s">
        <v>551</v>
      </c>
      <c r="E55" s="2" t="s">
        <v>552</v>
      </c>
      <c r="F55" s="2" t="s">
        <v>837</v>
      </c>
      <c r="G55" s="2" t="s">
        <v>782</v>
      </c>
      <c r="H55" s="2" t="s">
        <v>783</v>
      </c>
      <c r="I55" s="4">
        <v>274909091</v>
      </c>
      <c r="J55" s="4">
        <v>0</v>
      </c>
      <c r="K55" s="4">
        <f t="shared" si="0"/>
        <v>-274909091</v>
      </c>
      <c r="L55" s="2" t="s">
        <v>784</v>
      </c>
      <c r="M55" s="2" t="s">
        <v>20</v>
      </c>
      <c r="N55" s="2" t="s">
        <v>553</v>
      </c>
      <c r="O55" s="6">
        <v>46092.693615162039</v>
      </c>
      <c r="P55" s="6">
        <v>46092.707068946758</v>
      </c>
      <c r="Q55" s="2" t="s">
        <v>785</v>
      </c>
      <c r="R55" s="2" t="s">
        <v>785</v>
      </c>
    </row>
    <row r="56" spans="1:18" ht="10.5" customHeight="1" x14ac:dyDescent="0.25">
      <c r="A56" s="5">
        <v>46092</v>
      </c>
      <c r="B56" s="2" t="s">
        <v>779</v>
      </c>
      <c r="C56" s="3" t="s">
        <v>836</v>
      </c>
      <c r="D56" s="2" t="s">
        <v>551</v>
      </c>
      <c r="E56" s="2" t="s">
        <v>552</v>
      </c>
      <c r="F56" s="2" t="s">
        <v>837</v>
      </c>
      <c r="G56" s="2" t="s">
        <v>786</v>
      </c>
      <c r="H56" s="2" t="s">
        <v>787</v>
      </c>
      <c r="I56" s="4">
        <v>0</v>
      </c>
      <c r="J56" s="4">
        <v>263727273</v>
      </c>
      <c r="K56" s="4">
        <f t="shared" si="0"/>
        <v>263727273</v>
      </c>
      <c r="L56" s="2" t="s">
        <v>784</v>
      </c>
      <c r="M56" s="2" t="s">
        <v>20</v>
      </c>
      <c r="N56" s="2" t="s">
        <v>553</v>
      </c>
      <c r="O56" s="6">
        <v>46092.693615162039</v>
      </c>
      <c r="P56" s="6">
        <v>46092.707068946758</v>
      </c>
      <c r="Q56" s="2" t="s">
        <v>785</v>
      </c>
      <c r="R56" s="2" t="s">
        <v>785</v>
      </c>
    </row>
    <row r="57" spans="1:18" ht="10.5" customHeight="1" x14ac:dyDescent="0.25">
      <c r="A57" s="5">
        <v>46092</v>
      </c>
      <c r="B57" s="2" t="s">
        <v>779</v>
      </c>
      <c r="C57" s="3" t="s">
        <v>838</v>
      </c>
      <c r="D57" s="2" t="s">
        <v>539</v>
      </c>
      <c r="E57" s="2" t="s">
        <v>540</v>
      </c>
      <c r="F57" s="2" t="s">
        <v>839</v>
      </c>
      <c r="G57" s="2" t="s">
        <v>782</v>
      </c>
      <c r="H57" s="2" t="s">
        <v>783</v>
      </c>
      <c r="I57" s="4">
        <v>273363636</v>
      </c>
      <c r="J57" s="4">
        <v>0</v>
      </c>
      <c r="K57" s="4">
        <f t="shared" si="0"/>
        <v>-273363636</v>
      </c>
      <c r="L57" s="2" t="s">
        <v>784</v>
      </c>
      <c r="M57" s="2" t="s">
        <v>50</v>
      </c>
      <c r="N57" s="2" t="s">
        <v>541</v>
      </c>
      <c r="O57" s="6">
        <v>46092.746784756942</v>
      </c>
      <c r="P57" s="6">
        <v>46092.746784756942</v>
      </c>
      <c r="Q57" s="2" t="s">
        <v>785</v>
      </c>
      <c r="R57" s="2" t="s">
        <v>785</v>
      </c>
    </row>
    <row r="58" spans="1:18" ht="10.5" customHeight="1" x14ac:dyDescent="0.25">
      <c r="A58" s="5">
        <v>46092</v>
      </c>
      <c r="B58" s="2" t="s">
        <v>779</v>
      </c>
      <c r="C58" s="3" t="s">
        <v>838</v>
      </c>
      <c r="D58" s="2" t="s">
        <v>539</v>
      </c>
      <c r="E58" s="2" t="s">
        <v>540</v>
      </c>
      <c r="F58" s="2" t="s">
        <v>839</v>
      </c>
      <c r="G58" s="2" t="s">
        <v>786</v>
      </c>
      <c r="H58" s="2" t="s">
        <v>787</v>
      </c>
      <c r="I58" s="4">
        <v>0</v>
      </c>
      <c r="J58" s="4">
        <v>255818182</v>
      </c>
      <c r="K58" s="4">
        <f t="shared" si="0"/>
        <v>255818182</v>
      </c>
      <c r="L58" s="2" t="s">
        <v>784</v>
      </c>
      <c r="M58" s="2" t="s">
        <v>50</v>
      </c>
      <c r="N58" s="2" t="s">
        <v>541</v>
      </c>
      <c r="O58" s="6">
        <v>46092.746784756942</v>
      </c>
      <c r="P58" s="6">
        <v>46092.746784756942</v>
      </c>
      <c r="Q58" s="2" t="s">
        <v>785</v>
      </c>
      <c r="R58" s="2" t="s">
        <v>785</v>
      </c>
    </row>
    <row r="59" spans="1:18" ht="10.5" customHeight="1" x14ac:dyDescent="0.25">
      <c r="A59" s="5">
        <v>46093</v>
      </c>
      <c r="B59" s="2" t="s">
        <v>779</v>
      </c>
      <c r="C59" s="3" t="s">
        <v>840</v>
      </c>
      <c r="D59" s="2" t="s">
        <v>595</v>
      </c>
      <c r="E59" s="2" t="s">
        <v>596</v>
      </c>
      <c r="F59" s="2" t="s">
        <v>841</v>
      </c>
      <c r="G59" s="2" t="s">
        <v>782</v>
      </c>
      <c r="H59" s="2" t="s">
        <v>783</v>
      </c>
      <c r="I59" s="4">
        <v>263563636</v>
      </c>
      <c r="J59" s="4">
        <v>0</v>
      </c>
      <c r="K59" s="4">
        <f t="shared" si="0"/>
        <v>-263563636</v>
      </c>
      <c r="L59" s="2" t="s">
        <v>784</v>
      </c>
      <c r="M59" s="2" t="s">
        <v>50</v>
      </c>
      <c r="N59" s="2" t="s">
        <v>597</v>
      </c>
      <c r="O59" s="6">
        <v>46093.584636921303</v>
      </c>
      <c r="P59" s="6">
        <v>46093.584636921303</v>
      </c>
      <c r="Q59" s="2" t="s">
        <v>785</v>
      </c>
      <c r="R59" s="2" t="s">
        <v>785</v>
      </c>
    </row>
    <row r="60" spans="1:18" ht="10.5" customHeight="1" x14ac:dyDescent="0.25">
      <c r="A60" s="5">
        <v>46093</v>
      </c>
      <c r="B60" s="2" t="s">
        <v>779</v>
      </c>
      <c r="C60" s="3" t="s">
        <v>840</v>
      </c>
      <c r="D60" s="2" t="s">
        <v>595</v>
      </c>
      <c r="E60" s="2" t="s">
        <v>596</v>
      </c>
      <c r="F60" s="2" t="s">
        <v>841</v>
      </c>
      <c r="G60" s="2" t="s">
        <v>786</v>
      </c>
      <c r="H60" s="2" t="s">
        <v>787</v>
      </c>
      <c r="I60" s="4">
        <v>0</v>
      </c>
      <c r="J60" s="4">
        <v>258072727</v>
      </c>
      <c r="K60" s="4">
        <f t="shared" si="0"/>
        <v>258072727</v>
      </c>
      <c r="L60" s="2" t="s">
        <v>784</v>
      </c>
      <c r="M60" s="2" t="s">
        <v>50</v>
      </c>
      <c r="N60" s="2" t="s">
        <v>597</v>
      </c>
      <c r="O60" s="6">
        <v>46093.584636921303</v>
      </c>
      <c r="P60" s="6">
        <v>46093.584636921303</v>
      </c>
      <c r="Q60" s="2" t="s">
        <v>785</v>
      </c>
      <c r="R60" s="2" t="s">
        <v>785</v>
      </c>
    </row>
    <row r="61" spans="1:18" ht="10.5" customHeight="1" x14ac:dyDescent="0.25">
      <c r="A61" s="5">
        <v>46093</v>
      </c>
      <c r="B61" s="2" t="s">
        <v>779</v>
      </c>
      <c r="C61" s="3" t="s">
        <v>842</v>
      </c>
      <c r="D61" s="2" t="s">
        <v>453</v>
      </c>
      <c r="E61" s="2" t="s">
        <v>454</v>
      </c>
      <c r="F61" s="2" t="s">
        <v>843</v>
      </c>
      <c r="G61" s="2" t="s">
        <v>782</v>
      </c>
      <c r="H61" s="2" t="s">
        <v>783</v>
      </c>
      <c r="I61" s="4">
        <v>461672727</v>
      </c>
      <c r="J61" s="4">
        <v>0</v>
      </c>
      <c r="K61" s="4">
        <f t="shared" si="0"/>
        <v>-461672727</v>
      </c>
      <c r="L61" s="2" t="s">
        <v>784</v>
      </c>
      <c r="M61" s="2" t="s">
        <v>50</v>
      </c>
      <c r="N61" s="2" t="s">
        <v>455</v>
      </c>
      <c r="O61" s="6">
        <v>46093.587851770833</v>
      </c>
      <c r="P61" s="6">
        <v>46093.587851770833</v>
      </c>
      <c r="Q61" s="2" t="s">
        <v>785</v>
      </c>
      <c r="R61" s="2" t="s">
        <v>785</v>
      </c>
    </row>
    <row r="62" spans="1:18" ht="10.5" customHeight="1" x14ac:dyDescent="0.25">
      <c r="A62" s="5">
        <v>46093</v>
      </c>
      <c r="B62" s="2" t="s">
        <v>779</v>
      </c>
      <c r="C62" s="3" t="s">
        <v>842</v>
      </c>
      <c r="D62" s="2" t="s">
        <v>453</v>
      </c>
      <c r="E62" s="2" t="s">
        <v>454</v>
      </c>
      <c r="F62" s="2" t="s">
        <v>843</v>
      </c>
      <c r="G62" s="2" t="s">
        <v>786</v>
      </c>
      <c r="H62" s="2" t="s">
        <v>787</v>
      </c>
      <c r="I62" s="4">
        <v>0</v>
      </c>
      <c r="J62" s="4">
        <v>452054545</v>
      </c>
      <c r="K62" s="4">
        <f t="shared" ref="K62:K125" si="1">J62-I62</f>
        <v>452054545</v>
      </c>
      <c r="L62" s="2" t="s">
        <v>784</v>
      </c>
      <c r="M62" s="2" t="s">
        <v>50</v>
      </c>
      <c r="N62" s="2" t="s">
        <v>455</v>
      </c>
      <c r="O62" s="6">
        <v>46093.587851770833</v>
      </c>
      <c r="P62" s="6">
        <v>46093.587851770833</v>
      </c>
      <c r="Q62" s="2" t="s">
        <v>785</v>
      </c>
      <c r="R62" s="2" t="s">
        <v>785</v>
      </c>
    </row>
    <row r="63" spans="1:18" ht="10.5" customHeight="1" x14ac:dyDescent="0.25">
      <c r="A63" s="5">
        <v>46093</v>
      </c>
      <c r="B63" s="2" t="s">
        <v>779</v>
      </c>
      <c r="C63" s="3" t="s">
        <v>844</v>
      </c>
      <c r="D63" s="2" t="s">
        <v>435</v>
      </c>
      <c r="E63" s="2" t="s">
        <v>436</v>
      </c>
      <c r="F63" s="2" t="s">
        <v>845</v>
      </c>
      <c r="G63" s="2" t="s">
        <v>782</v>
      </c>
      <c r="H63" s="2" t="s">
        <v>783</v>
      </c>
      <c r="I63" s="4">
        <v>461672727</v>
      </c>
      <c r="J63" s="4">
        <v>0</v>
      </c>
      <c r="K63" s="4">
        <f t="shared" si="1"/>
        <v>-461672727</v>
      </c>
      <c r="L63" s="2" t="s">
        <v>784</v>
      </c>
      <c r="M63" s="2" t="s">
        <v>43</v>
      </c>
      <c r="N63" s="2" t="s">
        <v>437</v>
      </c>
      <c r="O63" s="6">
        <v>46093.592259375</v>
      </c>
      <c r="P63" s="6">
        <v>46093.592259375</v>
      </c>
      <c r="Q63" s="2" t="s">
        <v>785</v>
      </c>
      <c r="R63" s="2" t="s">
        <v>785</v>
      </c>
    </row>
    <row r="64" spans="1:18" ht="10.5" customHeight="1" x14ac:dyDescent="0.25">
      <c r="A64" s="5">
        <v>46093</v>
      </c>
      <c r="B64" s="2" t="s">
        <v>779</v>
      </c>
      <c r="C64" s="3" t="s">
        <v>844</v>
      </c>
      <c r="D64" s="2" t="s">
        <v>435</v>
      </c>
      <c r="E64" s="2" t="s">
        <v>436</v>
      </c>
      <c r="F64" s="2" t="s">
        <v>845</v>
      </c>
      <c r="G64" s="2" t="s">
        <v>786</v>
      </c>
      <c r="H64" s="2" t="s">
        <v>787</v>
      </c>
      <c r="I64" s="4">
        <v>0</v>
      </c>
      <c r="J64" s="4">
        <v>452054545</v>
      </c>
      <c r="K64" s="4">
        <f t="shared" si="1"/>
        <v>452054545</v>
      </c>
      <c r="L64" s="2" t="s">
        <v>784</v>
      </c>
      <c r="M64" s="2" t="s">
        <v>43</v>
      </c>
      <c r="N64" s="2" t="s">
        <v>437</v>
      </c>
      <c r="O64" s="6">
        <v>46093.592259375</v>
      </c>
      <c r="P64" s="6">
        <v>46093.592259375</v>
      </c>
      <c r="Q64" s="2" t="s">
        <v>785</v>
      </c>
      <c r="R64" s="2" t="s">
        <v>785</v>
      </c>
    </row>
    <row r="65" spans="1:18" ht="10.5" customHeight="1" x14ac:dyDescent="0.25">
      <c r="A65" s="5">
        <v>46093</v>
      </c>
      <c r="B65" s="2" t="s">
        <v>779</v>
      </c>
      <c r="C65" s="3" t="s">
        <v>846</v>
      </c>
      <c r="D65" s="2" t="s">
        <v>664</v>
      </c>
      <c r="E65" s="2" t="s">
        <v>665</v>
      </c>
      <c r="F65" s="2" t="s">
        <v>847</v>
      </c>
      <c r="G65" s="2" t="s">
        <v>782</v>
      </c>
      <c r="H65" s="2" t="s">
        <v>783</v>
      </c>
      <c r="I65" s="4">
        <v>274909091</v>
      </c>
      <c r="J65" s="4">
        <v>0</v>
      </c>
      <c r="K65" s="4">
        <f t="shared" si="1"/>
        <v>-274909091</v>
      </c>
      <c r="L65" s="2" t="s">
        <v>784</v>
      </c>
      <c r="M65" s="2" t="s">
        <v>43</v>
      </c>
      <c r="N65" s="2" t="s">
        <v>666</v>
      </c>
      <c r="O65" s="6">
        <v>46093.704352777779</v>
      </c>
      <c r="P65" s="6">
        <v>46093.704352777779</v>
      </c>
      <c r="Q65" s="2" t="s">
        <v>785</v>
      </c>
      <c r="R65" s="2" t="s">
        <v>785</v>
      </c>
    </row>
    <row r="66" spans="1:18" ht="10.5" customHeight="1" x14ac:dyDescent="0.25">
      <c r="A66" s="5">
        <v>46093</v>
      </c>
      <c r="B66" s="2" t="s">
        <v>779</v>
      </c>
      <c r="C66" s="3" t="s">
        <v>846</v>
      </c>
      <c r="D66" s="2" t="s">
        <v>664</v>
      </c>
      <c r="E66" s="2" t="s">
        <v>665</v>
      </c>
      <c r="F66" s="2" t="s">
        <v>847</v>
      </c>
      <c r="G66" s="2" t="s">
        <v>786</v>
      </c>
      <c r="H66" s="2" t="s">
        <v>787</v>
      </c>
      <c r="I66" s="4">
        <v>0</v>
      </c>
      <c r="J66" s="4">
        <v>280909091</v>
      </c>
      <c r="K66" s="4">
        <f t="shared" si="1"/>
        <v>280909091</v>
      </c>
      <c r="L66" s="2" t="s">
        <v>784</v>
      </c>
      <c r="M66" s="2" t="s">
        <v>43</v>
      </c>
      <c r="N66" s="2" t="s">
        <v>666</v>
      </c>
      <c r="O66" s="6">
        <v>46093.704352777779</v>
      </c>
      <c r="P66" s="6">
        <v>46093.704352777779</v>
      </c>
      <c r="Q66" s="2" t="s">
        <v>785</v>
      </c>
      <c r="R66" s="2" t="s">
        <v>785</v>
      </c>
    </row>
    <row r="67" spans="1:18" ht="10.5" customHeight="1" x14ac:dyDescent="0.25">
      <c r="A67" s="5">
        <v>46093</v>
      </c>
      <c r="B67" s="2" t="s">
        <v>779</v>
      </c>
      <c r="C67" s="3" t="s">
        <v>848</v>
      </c>
      <c r="D67" s="2" t="s">
        <v>655</v>
      </c>
      <c r="E67" s="2" t="s">
        <v>656</v>
      </c>
      <c r="F67" s="2" t="s">
        <v>849</v>
      </c>
      <c r="G67" s="2" t="s">
        <v>782</v>
      </c>
      <c r="H67" s="2" t="s">
        <v>783</v>
      </c>
      <c r="I67" s="4">
        <v>263563636</v>
      </c>
      <c r="J67" s="4">
        <v>0</v>
      </c>
      <c r="K67" s="4">
        <f t="shared" si="1"/>
        <v>-263563636</v>
      </c>
      <c r="L67" s="2" t="s">
        <v>784</v>
      </c>
      <c r="M67" s="2" t="s">
        <v>54</v>
      </c>
      <c r="N67" s="2" t="s">
        <v>657</v>
      </c>
      <c r="O67" s="6">
        <v>46093.712449074083</v>
      </c>
      <c r="P67" s="6">
        <v>46093.712449074083</v>
      </c>
      <c r="Q67" s="2" t="s">
        <v>785</v>
      </c>
      <c r="R67" s="2" t="s">
        <v>785</v>
      </c>
    </row>
    <row r="68" spans="1:18" ht="10.5" customHeight="1" x14ac:dyDescent="0.25">
      <c r="A68" s="5">
        <v>46093</v>
      </c>
      <c r="B68" s="2" t="s">
        <v>779</v>
      </c>
      <c r="C68" s="3" t="s">
        <v>848</v>
      </c>
      <c r="D68" s="2" t="s">
        <v>655</v>
      </c>
      <c r="E68" s="2" t="s">
        <v>656</v>
      </c>
      <c r="F68" s="2" t="s">
        <v>849</v>
      </c>
      <c r="G68" s="2" t="s">
        <v>786</v>
      </c>
      <c r="H68" s="2" t="s">
        <v>787</v>
      </c>
      <c r="I68" s="4">
        <v>0</v>
      </c>
      <c r="J68" s="4">
        <v>252618182</v>
      </c>
      <c r="K68" s="4">
        <f t="shared" si="1"/>
        <v>252618182</v>
      </c>
      <c r="L68" s="2" t="s">
        <v>784</v>
      </c>
      <c r="M68" s="2" t="s">
        <v>54</v>
      </c>
      <c r="N68" s="2" t="s">
        <v>657</v>
      </c>
      <c r="O68" s="6">
        <v>46093.712449074083</v>
      </c>
      <c r="P68" s="6">
        <v>46093.712449074083</v>
      </c>
      <c r="Q68" s="2" t="s">
        <v>785</v>
      </c>
      <c r="R68" s="2" t="s">
        <v>785</v>
      </c>
    </row>
    <row r="69" spans="1:18" ht="10.5" customHeight="1" x14ac:dyDescent="0.25">
      <c r="A69" s="5">
        <v>46093</v>
      </c>
      <c r="B69" s="2" t="s">
        <v>779</v>
      </c>
      <c r="C69" s="3" t="s">
        <v>850</v>
      </c>
      <c r="D69" s="2" t="s">
        <v>94</v>
      </c>
      <c r="E69" s="2" t="s">
        <v>95</v>
      </c>
      <c r="F69" s="2" t="s">
        <v>851</v>
      </c>
      <c r="G69" s="2" t="s">
        <v>782</v>
      </c>
      <c r="H69" s="2" t="s">
        <v>783</v>
      </c>
      <c r="I69" s="4">
        <v>653672727</v>
      </c>
      <c r="J69" s="4">
        <v>0</v>
      </c>
      <c r="K69" s="4">
        <f t="shared" si="1"/>
        <v>-653672727</v>
      </c>
      <c r="L69" s="2" t="s">
        <v>784</v>
      </c>
      <c r="M69" s="2" t="s">
        <v>50</v>
      </c>
      <c r="N69" s="2" t="s">
        <v>97</v>
      </c>
      <c r="O69" s="6">
        <v>46093.717286574072</v>
      </c>
      <c r="P69" s="6">
        <v>46093.717286574072</v>
      </c>
      <c r="Q69" s="2" t="s">
        <v>785</v>
      </c>
      <c r="R69" s="2" t="s">
        <v>785</v>
      </c>
    </row>
    <row r="70" spans="1:18" ht="10.5" customHeight="1" x14ac:dyDescent="0.25">
      <c r="A70" s="5">
        <v>46093</v>
      </c>
      <c r="B70" s="2" t="s">
        <v>779</v>
      </c>
      <c r="C70" s="3" t="s">
        <v>850</v>
      </c>
      <c r="D70" s="2" t="s">
        <v>94</v>
      </c>
      <c r="E70" s="2" t="s">
        <v>95</v>
      </c>
      <c r="F70" s="2" t="s">
        <v>851</v>
      </c>
      <c r="G70" s="2" t="s">
        <v>786</v>
      </c>
      <c r="H70" s="2" t="s">
        <v>787</v>
      </c>
      <c r="I70" s="4">
        <v>0</v>
      </c>
      <c r="J70" s="4">
        <v>636636364</v>
      </c>
      <c r="K70" s="4">
        <f t="shared" si="1"/>
        <v>636636364</v>
      </c>
      <c r="L70" s="2" t="s">
        <v>784</v>
      </c>
      <c r="M70" s="2" t="s">
        <v>50</v>
      </c>
      <c r="N70" s="2" t="s">
        <v>97</v>
      </c>
      <c r="O70" s="6">
        <v>46093.717286574072</v>
      </c>
      <c r="P70" s="6">
        <v>46093.717286574072</v>
      </c>
      <c r="Q70" s="2" t="s">
        <v>785</v>
      </c>
      <c r="R70" s="2" t="s">
        <v>785</v>
      </c>
    </row>
    <row r="71" spans="1:18" ht="10.5" customHeight="1" x14ac:dyDescent="0.25">
      <c r="A71" s="5">
        <v>46094</v>
      </c>
      <c r="B71" s="2" t="s">
        <v>779</v>
      </c>
      <c r="C71" s="3" t="s">
        <v>852</v>
      </c>
      <c r="D71" s="2" t="s">
        <v>728</v>
      </c>
      <c r="E71" s="2" t="s">
        <v>729</v>
      </c>
      <c r="F71" s="2" t="s">
        <v>853</v>
      </c>
      <c r="G71" s="2" t="s">
        <v>782</v>
      </c>
      <c r="H71" s="2" t="s">
        <v>783</v>
      </c>
      <c r="I71" s="4">
        <v>237209091</v>
      </c>
      <c r="J71" s="4">
        <v>0</v>
      </c>
      <c r="K71" s="4">
        <f t="shared" si="1"/>
        <v>-237209091</v>
      </c>
      <c r="L71" s="2" t="s">
        <v>784</v>
      </c>
      <c r="M71" s="2" t="s">
        <v>20</v>
      </c>
      <c r="N71" s="2" t="s">
        <v>730</v>
      </c>
      <c r="O71" s="6">
        <v>46094.398139351862</v>
      </c>
      <c r="P71" s="6">
        <v>46094.398139351862</v>
      </c>
      <c r="Q71" s="2" t="s">
        <v>785</v>
      </c>
      <c r="R71" s="2" t="s">
        <v>785</v>
      </c>
    </row>
    <row r="72" spans="1:18" ht="10.5" customHeight="1" x14ac:dyDescent="0.25">
      <c r="A72" s="5">
        <v>46094</v>
      </c>
      <c r="B72" s="2" t="s">
        <v>779</v>
      </c>
      <c r="C72" s="3" t="s">
        <v>852</v>
      </c>
      <c r="D72" s="2" t="s">
        <v>728</v>
      </c>
      <c r="E72" s="2" t="s">
        <v>729</v>
      </c>
      <c r="F72" s="2" t="s">
        <v>853</v>
      </c>
      <c r="G72" s="2" t="s">
        <v>786</v>
      </c>
      <c r="H72" s="2" t="s">
        <v>787</v>
      </c>
      <c r="I72" s="4">
        <v>0</v>
      </c>
      <c r="J72" s="4">
        <v>224418182</v>
      </c>
      <c r="K72" s="4">
        <f t="shared" si="1"/>
        <v>224418182</v>
      </c>
      <c r="L72" s="2" t="s">
        <v>784</v>
      </c>
      <c r="M72" s="2" t="s">
        <v>20</v>
      </c>
      <c r="N72" s="2" t="s">
        <v>730</v>
      </c>
      <c r="O72" s="6">
        <v>46094.398139351862</v>
      </c>
      <c r="P72" s="6">
        <v>46094.398139351862</v>
      </c>
      <c r="Q72" s="2" t="s">
        <v>785</v>
      </c>
      <c r="R72" s="2" t="s">
        <v>785</v>
      </c>
    </row>
    <row r="73" spans="1:18" ht="10.5" customHeight="1" x14ac:dyDescent="0.25">
      <c r="A73" s="5">
        <v>46094</v>
      </c>
      <c r="B73" s="2" t="s">
        <v>779</v>
      </c>
      <c r="C73" s="3" t="s">
        <v>854</v>
      </c>
      <c r="D73" s="2" t="s">
        <v>98</v>
      </c>
      <c r="E73" s="2" t="s">
        <v>99</v>
      </c>
      <c r="F73" s="2" t="s">
        <v>855</v>
      </c>
      <c r="G73" s="2" t="s">
        <v>782</v>
      </c>
      <c r="H73" s="2" t="s">
        <v>783</v>
      </c>
      <c r="I73" s="4">
        <v>653672727</v>
      </c>
      <c r="J73" s="4">
        <v>0</v>
      </c>
      <c r="K73" s="4">
        <f t="shared" si="1"/>
        <v>-653672727</v>
      </c>
      <c r="L73" s="2" t="s">
        <v>784</v>
      </c>
      <c r="M73" s="2" t="s">
        <v>20</v>
      </c>
      <c r="N73" s="2" t="s">
        <v>100</v>
      </c>
      <c r="O73" s="6">
        <v>46094.562509837961</v>
      </c>
      <c r="P73" s="6">
        <v>46094.562509837961</v>
      </c>
      <c r="Q73" s="2" t="s">
        <v>785</v>
      </c>
      <c r="R73" s="2" t="s">
        <v>785</v>
      </c>
    </row>
    <row r="74" spans="1:18" ht="10.5" customHeight="1" x14ac:dyDescent="0.25">
      <c r="A74" s="5">
        <v>46094</v>
      </c>
      <c r="B74" s="2" t="s">
        <v>779</v>
      </c>
      <c r="C74" s="3" t="s">
        <v>854</v>
      </c>
      <c r="D74" s="2" t="s">
        <v>98</v>
      </c>
      <c r="E74" s="2" t="s">
        <v>99</v>
      </c>
      <c r="F74" s="2" t="s">
        <v>855</v>
      </c>
      <c r="G74" s="2" t="s">
        <v>786</v>
      </c>
      <c r="H74" s="2" t="s">
        <v>787</v>
      </c>
      <c r="I74" s="4">
        <v>0</v>
      </c>
      <c r="J74" s="4">
        <v>670000000</v>
      </c>
      <c r="K74" s="4">
        <f t="shared" si="1"/>
        <v>670000000</v>
      </c>
      <c r="L74" s="2" t="s">
        <v>784</v>
      </c>
      <c r="M74" s="2" t="s">
        <v>20</v>
      </c>
      <c r="N74" s="2" t="s">
        <v>100</v>
      </c>
      <c r="O74" s="6">
        <v>46094.562509837961</v>
      </c>
      <c r="P74" s="6">
        <v>46094.562509837961</v>
      </c>
      <c r="Q74" s="2" t="s">
        <v>785</v>
      </c>
      <c r="R74" s="2" t="s">
        <v>785</v>
      </c>
    </row>
    <row r="75" spans="1:18" ht="10.5" customHeight="1" x14ac:dyDescent="0.25">
      <c r="A75" s="5">
        <v>46094</v>
      </c>
      <c r="B75" s="2" t="s">
        <v>779</v>
      </c>
      <c r="C75" s="3" t="s">
        <v>856</v>
      </c>
      <c r="D75" s="2" t="s">
        <v>598</v>
      </c>
      <c r="E75" s="2" t="s">
        <v>599</v>
      </c>
      <c r="F75" s="2" t="s">
        <v>857</v>
      </c>
      <c r="G75" s="2" t="s">
        <v>782</v>
      </c>
      <c r="H75" s="2" t="s">
        <v>783</v>
      </c>
      <c r="I75" s="4">
        <v>274909091</v>
      </c>
      <c r="J75" s="4">
        <v>0</v>
      </c>
      <c r="K75" s="4">
        <f t="shared" si="1"/>
        <v>-274909091</v>
      </c>
      <c r="L75" s="2" t="s">
        <v>784</v>
      </c>
      <c r="M75" s="2" t="s">
        <v>29</v>
      </c>
      <c r="N75" s="2" t="s">
        <v>600</v>
      </c>
      <c r="O75" s="6">
        <v>46094.605750578703</v>
      </c>
      <c r="P75" s="6">
        <v>46094.62751273148</v>
      </c>
      <c r="Q75" s="2" t="s">
        <v>785</v>
      </c>
      <c r="R75" s="2" t="s">
        <v>785</v>
      </c>
    </row>
    <row r="76" spans="1:18" ht="10.5" customHeight="1" x14ac:dyDescent="0.25">
      <c r="A76" s="5">
        <v>46094</v>
      </c>
      <c r="B76" s="2" t="s">
        <v>779</v>
      </c>
      <c r="C76" s="3" t="s">
        <v>856</v>
      </c>
      <c r="D76" s="2" t="s">
        <v>598</v>
      </c>
      <c r="E76" s="2" t="s">
        <v>599</v>
      </c>
      <c r="F76" s="2" t="s">
        <v>857</v>
      </c>
      <c r="G76" s="2" t="s">
        <v>786</v>
      </c>
      <c r="H76" s="2" t="s">
        <v>787</v>
      </c>
      <c r="I76" s="4">
        <v>0</v>
      </c>
      <c r="J76" s="4">
        <v>266490000</v>
      </c>
      <c r="K76" s="4">
        <f t="shared" si="1"/>
        <v>266490000</v>
      </c>
      <c r="L76" s="2" t="s">
        <v>784</v>
      </c>
      <c r="M76" s="2" t="s">
        <v>29</v>
      </c>
      <c r="N76" s="2" t="s">
        <v>600</v>
      </c>
      <c r="O76" s="6">
        <v>46094.605750578703</v>
      </c>
      <c r="P76" s="6">
        <v>46094.62751273148</v>
      </c>
      <c r="Q76" s="2" t="s">
        <v>785</v>
      </c>
      <c r="R76" s="2" t="s">
        <v>785</v>
      </c>
    </row>
    <row r="77" spans="1:18" ht="10.5" customHeight="1" x14ac:dyDescent="0.25">
      <c r="A77" s="5">
        <v>46094</v>
      </c>
      <c r="B77" s="2" t="s">
        <v>779</v>
      </c>
      <c r="C77" s="3" t="s">
        <v>858</v>
      </c>
      <c r="D77" s="2" t="s">
        <v>703</v>
      </c>
      <c r="E77" s="2" t="s">
        <v>704</v>
      </c>
      <c r="F77" s="2" t="s">
        <v>859</v>
      </c>
      <c r="G77" s="2" t="s">
        <v>782</v>
      </c>
      <c r="H77" s="2" t="s">
        <v>783</v>
      </c>
      <c r="I77" s="4">
        <v>281890909</v>
      </c>
      <c r="J77" s="4">
        <v>0</v>
      </c>
      <c r="K77" s="4">
        <f t="shared" si="1"/>
        <v>-281890909</v>
      </c>
      <c r="L77" s="2" t="s">
        <v>784</v>
      </c>
      <c r="M77" s="2" t="s">
        <v>54</v>
      </c>
      <c r="N77" s="2" t="s">
        <v>705</v>
      </c>
      <c r="O77" s="6">
        <v>46094.63229065972</v>
      </c>
      <c r="P77" s="6">
        <v>46094.63229065972</v>
      </c>
      <c r="Q77" s="2" t="s">
        <v>785</v>
      </c>
      <c r="R77" s="2" t="s">
        <v>785</v>
      </c>
    </row>
    <row r="78" spans="1:18" ht="10.5" customHeight="1" x14ac:dyDescent="0.25">
      <c r="A78" s="5">
        <v>46094</v>
      </c>
      <c r="B78" s="2" t="s">
        <v>779</v>
      </c>
      <c r="C78" s="3" t="s">
        <v>858</v>
      </c>
      <c r="D78" s="2" t="s">
        <v>703</v>
      </c>
      <c r="E78" s="2" t="s">
        <v>704</v>
      </c>
      <c r="F78" s="2" t="s">
        <v>859</v>
      </c>
      <c r="G78" s="2" t="s">
        <v>786</v>
      </c>
      <c r="H78" s="2" t="s">
        <v>787</v>
      </c>
      <c r="I78" s="4">
        <v>0</v>
      </c>
      <c r="J78" s="4">
        <v>288181818</v>
      </c>
      <c r="K78" s="4">
        <f t="shared" si="1"/>
        <v>288181818</v>
      </c>
      <c r="L78" s="2" t="s">
        <v>784</v>
      </c>
      <c r="M78" s="2" t="s">
        <v>54</v>
      </c>
      <c r="N78" s="2" t="s">
        <v>705</v>
      </c>
      <c r="O78" s="6">
        <v>46094.63229065972</v>
      </c>
      <c r="P78" s="6">
        <v>46094.63229065972</v>
      </c>
      <c r="Q78" s="2" t="s">
        <v>785</v>
      </c>
      <c r="R78" s="2" t="s">
        <v>785</v>
      </c>
    </row>
    <row r="79" spans="1:18" ht="10.5" customHeight="1" x14ac:dyDescent="0.25">
      <c r="A79" s="5">
        <v>46094</v>
      </c>
      <c r="B79" s="2" t="s">
        <v>779</v>
      </c>
      <c r="C79" s="3" t="s">
        <v>860</v>
      </c>
      <c r="D79" s="2" t="s">
        <v>390</v>
      </c>
      <c r="E79" s="2" t="s">
        <v>391</v>
      </c>
      <c r="F79" s="2" t="s">
        <v>861</v>
      </c>
      <c r="G79" s="2" t="s">
        <v>782</v>
      </c>
      <c r="H79" s="2" t="s">
        <v>783</v>
      </c>
      <c r="I79" s="4">
        <v>466481818</v>
      </c>
      <c r="J79" s="4">
        <v>0</v>
      </c>
      <c r="K79" s="4">
        <f t="shared" si="1"/>
        <v>-466481818</v>
      </c>
      <c r="L79" s="2" t="s">
        <v>784</v>
      </c>
      <c r="M79" s="2" t="s">
        <v>29</v>
      </c>
      <c r="N79" s="2" t="s">
        <v>393</v>
      </c>
      <c r="O79" s="6">
        <v>46094.657427858787</v>
      </c>
      <c r="P79" s="6">
        <v>46094.664872256937</v>
      </c>
      <c r="Q79" s="2" t="s">
        <v>785</v>
      </c>
      <c r="R79" s="2" t="s">
        <v>785</v>
      </c>
    </row>
    <row r="80" spans="1:18" ht="10.5" customHeight="1" x14ac:dyDescent="0.25">
      <c r="A80" s="5">
        <v>46094</v>
      </c>
      <c r="B80" s="2" t="s">
        <v>779</v>
      </c>
      <c r="C80" s="3" t="s">
        <v>860</v>
      </c>
      <c r="D80" s="2" t="s">
        <v>390</v>
      </c>
      <c r="E80" s="2" t="s">
        <v>391</v>
      </c>
      <c r="F80" s="2" t="s">
        <v>861</v>
      </c>
      <c r="G80" s="2" t="s">
        <v>786</v>
      </c>
      <c r="H80" s="2" t="s">
        <v>787</v>
      </c>
      <c r="I80" s="4">
        <v>0</v>
      </c>
      <c r="J80" s="4">
        <v>429327273</v>
      </c>
      <c r="K80" s="4">
        <f t="shared" si="1"/>
        <v>429327273</v>
      </c>
      <c r="L80" s="2" t="s">
        <v>784</v>
      </c>
      <c r="M80" s="2" t="s">
        <v>29</v>
      </c>
      <c r="N80" s="2" t="s">
        <v>393</v>
      </c>
      <c r="O80" s="6">
        <v>46094.657427858787</v>
      </c>
      <c r="P80" s="6">
        <v>46094.664872256937</v>
      </c>
      <c r="Q80" s="2" t="s">
        <v>785</v>
      </c>
      <c r="R80" s="2" t="s">
        <v>785</v>
      </c>
    </row>
    <row r="81" spans="1:18" ht="10.5" customHeight="1" x14ac:dyDescent="0.25">
      <c r="A81" s="5">
        <v>46094</v>
      </c>
      <c r="B81" s="2" t="s">
        <v>779</v>
      </c>
      <c r="C81" s="3" t="s">
        <v>862</v>
      </c>
      <c r="D81" s="2" t="s">
        <v>625</v>
      </c>
      <c r="E81" s="2" t="s">
        <v>626</v>
      </c>
      <c r="F81" s="2" t="s">
        <v>863</v>
      </c>
      <c r="G81" s="2" t="s">
        <v>782</v>
      </c>
      <c r="H81" s="2" t="s">
        <v>783</v>
      </c>
      <c r="I81" s="4">
        <v>281890909</v>
      </c>
      <c r="J81" s="4">
        <v>0</v>
      </c>
      <c r="K81" s="4">
        <f t="shared" si="1"/>
        <v>-281890909</v>
      </c>
      <c r="L81" s="2" t="s">
        <v>784</v>
      </c>
      <c r="M81" s="2" t="s">
        <v>20</v>
      </c>
      <c r="N81" s="2" t="s">
        <v>627</v>
      </c>
      <c r="O81" s="6">
        <v>46094.686227662038</v>
      </c>
      <c r="P81" s="6">
        <v>46094.686227662038</v>
      </c>
      <c r="Q81" s="2" t="s">
        <v>785</v>
      </c>
      <c r="R81" s="2" t="s">
        <v>785</v>
      </c>
    </row>
    <row r="82" spans="1:18" ht="10.5" customHeight="1" x14ac:dyDescent="0.25">
      <c r="A82" s="5">
        <v>46094</v>
      </c>
      <c r="B82" s="2" t="s">
        <v>779</v>
      </c>
      <c r="C82" s="3" t="s">
        <v>862</v>
      </c>
      <c r="D82" s="2" t="s">
        <v>625</v>
      </c>
      <c r="E82" s="2" t="s">
        <v>626</v>
      </c>
      <c r="F82" s="2" t="s">
        <v>863</v>
      </c>
      <c r="G82" s="2" t="s">
        <v>786</v>
      </c>
      <c r="H82" s="2" t="s">
        <v>787</v>
      </c>
      <c r="I82" s="4">
        <v>0</v>
      </c>
      <c r="J82" s="4">
        <v>270563636</v>
      </c>
      <c r="K82" s="4">
        <f t="shared" si="1"/>
        <v>270563636</v>
      </c>
      <c r="L82" s="2" t="s">
        <v>784</v>
      </c>
      <c r="M82" s="2" t="s">
        <v>20</v>
      </c>
      <c r="N82" s="2" t="s">
        <v>627</v>
      </c>
      <c r="O82" s="6">
        <v>46094.686227662038</v>
      </c>
      <c r="P82" s="6">
        <v>46094.686227662038</v>
      </c>
      <c r="Q82" s="2" t="s">
        <v>785</v>
      </c>
      <c r="R82" s="2" t="s">
        <v>785</v>
      </c>
    </row>
    <row r="83" spans="1:18" ht="10.5" customHeight="1" x14ac:dyDescent="0.25">
      <c r="A83" s="5">
        <v>46094</v>
      </c>
      <c r="B83" s="2" t="s">
        <v>779</v>
      </c>
      <c r="C83" s="3" t="s">
        <v>864</v>
      </c>
      <c r="D83" s="2" t="s">
        <v>750</v>
      </c>
      <c r="E83" s="2" t="s">
        <v>751</v>
      </c>
      <c r="F83" s="2" t="s">
        <v>865</v>
      </c>
      <c r="G83" s="2" t="s">
        <v>782</v>
      </c>
      <c r="H83" s="2" t="s">
        <v>783</v>
      </c>
      <c r="I83" s="4">
        <v>266181818</v>
      </c>
      <c r="J83" s="4">
        <v>0</v>
      </c>
      <c r="K83" s="4">
        <f t="shared" si="1"/>
        <v>-266181818</v>
      </c>
      <c r="L83" s="2" t="s">
        <v>784</v>
      </c>
      <c r="M83" s="2" t="s">
        <v>43</v>
      </c>
      <c r="N83" s="2" t="s">
        <v>752</v>
      </c>
      <c r="O83" s="6">
        <v>46094.668320405093</v>
      </c>
      <c r="P83" s="6">
        <v>46094.673949733799</v>
      </c>
      <c r="Q83" s="2" t="s">
        <v>785</v>
      </c>
      <c r="R83" s="2" t="s">
        <v>785</v>
      </c>
    </row>
    <row r="84" spans="1:18" ht="10.5" customHeight="1" x14ac:dyDescent="0.25">
      <c r="A84" s="5">
        <v>46094</v>
      </c>
      <c r="B84" s="2" t="s">
        <v>779</v>
      </c>
      <c r="C84" s="3" t="s">
        <v>864</v>
      </c>
      <c r="D84" s="2" t="s">
        <v>750</v>
      </c>
      <c r="E84" s="2" t="s">
        <v>751</v>
      </c>
      <c r="F84" s="2" t="s">
        <v>865</v>
      </c>
      <c r="G84" s="2" t="s">
        <v>786</v>
      </c>
      <c r="H84" s="2" t="s">
        <v>787</v>
      </c>
      <c r="I84" s="4">
        <v>0</v>
      </c>
      <c r="J84" s="4">
        <v>260636364</v>
      </c>
      <c r="K84" s="4">
        <f t="shared" si="1"/>
        <v>260636364</v>
      </c>
      <c r="L84" s="2" t="s">
        <v>784</v>
      </c>
      <c r="M84" s="2" t="s">
        <v>43</v>
      </c>
      <c r="N84" s="2" t="s">
        <v>752</v>
      </c>
      <c r="O84" s="6">
        <v>46094.668320405093</v>
      </c>
      <c r="P84" s="6">
        <v>46094.673949733799</v>
      </c>
      <c r="Q84" s="2" t="s">
        <v>785</v>
      </c>
      <c r="R84" s="2" t="s">
        <v>785</v>
      </c>
    </row>
    <row r="85" spans="1:18" ht="10.5" customHeight="1" x14ac:dyDescent="0.25">
      <c r="A85" s="5">
        <v>46094</v>
      </c>
      <c r="B85" s="2" t="s">
        <v>779</v>
      </c>
      <c r="C85" s="3" t="s">
        <v>866</v>
      </c>
      <c r="D85" s="2" t="s">
        <v>700</v>
      </c>
      <c r="E85" s="2" t="s">
        <v>701</v>
      </c>
      <c r="F85" s="2" t="s">
        <v>867</v>
      </c>
      <c r="G85" s="2" t="s">
        <v>782</v>
      </c>
      <c r="H85" s="2" t="s">
        <v>783</v>
      </c>
      <c r="I85" s="4">
        <v>263563636</v>
      </c>
      <c r="J85" s="4">
        <v>0</v>
      </c>
      <c r="K85" s="4">
        <f t="shared" si="1"/>
        <v>-263563636</v>
      </c>
      <c r="L85" s="2" t="s">
        <v>784</v>
      </c>
      <c r="M85" s="2" t="s">
        <v>20</v>
      </c>
      <c r="N85" s="2" t="s">
        <v>702</v>
      </c>
      <c r="O85" s="6">
        <v>46094.699587696763</v>
      </c>
      <c r="P85" s="6">
        <v>46094.700295949071</v>
      </c>
      <c r="Q85" s="2" t="s">
        <v>785</v>
      </c>
      <c r="R85" s="2" t="s">
        <v>785</v>
      </c>
    </row>
    <row r="86" spans="1:18" ht="10.5" customHeight="1" x14ac:dyDescent="0.25">
      <c r="A86" s="5">
        <v>46094</v>
      </c>
      <c r="B86" s="2" t="s">
        <v>779</v>
      </c>
      <c r="C86" s="3" t="s">
        <v>866</v>
      </c>
      <c r="D86" s="2" t="s">
        <v>700</v>
      </c>
      <c r="E86" s="2" t="s">
        <v>701</v>
      </c>
      <c r="F86" s="2" t="s">
        <v>867</v>
      </c>
      <c r="G86" s="2" t="s">
        <v>786</v>
      </c>
      <c r="H86" s="2" t="s">
        <v>787</v>
      </c>
      <c r="I86" s="4">
        <v>0</v>
      </c>
      <c r="J86" s="4">
        <v>256781818</v>
      </c>
      <c r="K86" s="4">
        <f t="shared" si="1"/>
        <v>256781818</v>
      </c>
      <c r="L86" s="2" t="s">
        <v>784</v>
      </c>
      <c r="M86" s="2" t="s">
        <v>20</v>
      </c>
      <c r="N86" s="2" t="s">
        <v>702</v>
      </c>
      <c r="O86" s="6">
        <v>46094.699587696763</v>
      </c>
      <c r="P86" s="6">
        <v>46094.700295949071</v>
      </c>
      <c r="Q86" s="2" t="s">
        <v>785</v>
      </c>
      <c r="R86" s="2" t="s">
        <v>785</v>
      </c>
    </row>
    <row r="87" spans="1:18" ht="10.5" customHeight="1" x14ac:dyDescent="0.25">
      <c r="A87" s="5">
        <v>46094</v>
      </c>
      <c r="B87" s="2" t="s">
        <v>779</v>
      </c>
      <c r="C87" s="3" t="s">
        <v>868</v>
      </c>
      <c r="D87" s="2" t="s">
        <v>189</v>
      </c>
      <c r="E87" s="2" t="s">
        <v>190</v>
      </c>
      <c r="F87" s="2" t="s">
        <v>869</v>
      </c>
      <c r="G87" s="2" t="s">
        <v>782</v>
      </c>
      <c r="H87" s="2" t="s">
        <v>783</v>
      </c>
      <c r="I87" s="4">
        <v>653672727</v>
      </c>
      <c r="J87" s="4">
        <v>0</v>
      </c>
      <c r="K87" s="4">
        <f t="shared" si="1"/>
        <v>-653672727</v>
      </c>
      <c r="L87" s="2" t="s">
        <v>784</v>
      </c>
      <c r="M87" s="2" t="s">
        <v>43</v>
      </c>
      <c r="N87" s="2" t="s">
        <v>191</v>
      </c>
      <c r="O87" s="6">
        <v>46094.671030590267</v>
      </c>
      <c r="P87" s="6">
        <v>46094.672280127314</v>
      </c>
      <c r="Q87" s="2" t="s">
        <v>785</v>
      </c>
      <c r="R87" s="2" t="s">
        <v>785</v>
      </c>
    </row>
    <row r="88" spans="1:18" ht="10.5" customHeight="1" x14ac:dyDescent="0.25">
      <c r="A88" s="5">
        <v>46094</v>
      </c>
      <c r="B88" s="2" t="s">
        <v>779</v>
      </c>
      <c r="C88" s="3" t="s">
        <v>868</v>
      </c>
      <c r="D88" s="2" t="s">
        <v>189</v>
      </c>
      <c r="E88" s="2" t="s">
        <v>190</v>
      </c>
      <c r="F88" s="2" t="s">
        <v>869</v>
      </c>
      <c r="G88" s="2" t="s">
        <v>786</v>
      </c>
      <c r="H88" s="2" t="s">
        <v>787</v>
      </c>
      <c r="I88" s="4">
        <v>0</v>
      </c>
      <c r="J88" s="4">
        <v>630963636</v>
      </c>
      <c r="K88" s="4">
        <f t="shared" si="1"/>
        <v>630963636</v>
      </c>
      <c r="L88" s="2" t="s">
        <v>784</v>
      </c>
      <c r="M88" s="2" t="s">
        <v>43</v>
      </c>
      <c r="N88" s="2" t="s">
        <v>191</v>
      </c>
      <c r="O88" s="6">
        <v>46094.671030590267</v>
      </c>
      <c r="P88" s="6">
        <v>46094.672280127314</v>
      </c>
      <c r="Q88" s="2" t="s">
        <v>785</v>
      </c>
      <c r="R88" s="2" t="s">
        <v>785</v>
      </c>
    </row>
    <row r="89" spans="1:18" ht="10.5" customHeight="1" x14ac:dyDescent="0.25">
      <c r="A89" s="5">
        <v>46097</v>
      </c>
      <c r="B89" s="2" t="s">
        <v>779</v>
      </c>
      <c r="C89" s="3" t="s">
        <v>870</v>
      </c>
      <c r="D89" s="2" t="s">
        <v>580</v>
      </c>
      <c r="E89" s="2" t="s">
        <v>581</v>
      </c>
      <c r="F89" s="2" t="s">
        <v>871</v>
      </c>
      <c r="G89" s="2" t="s">
        <v>782</v>
      </c>
      <c r="H89" s="2" t="s">
        <v>783</v>
      </c>
      <c r="I89" s="4">
        <v>274909091</v>
      </c>
      <c r="J89" s="4">
        <v>0</v>
      </c>
      <c r="K89" s="4">
        <f t="shared" si="1"/>
        <v>-274909091</v>
      </c>
      <c r="L89" s="2" t="s">
        <v>784</v>
      </c>
      <c r="M89" s="2" t="s">
        <v>29</v>
      </c>
      <c r="N89" s="2" t="s">
        <v>582</v>
      </c>
      <c r="O89" s="6">
        <v>46097.033515509262</v>
      </c>
      <c r="P89" s="6">
        <v>46097.033515509262</v>
      </c>
      <c r="Q89" s="2" t="s">
        <v>785</v>
      </c>
      <c r="R89" s="2" t="s">
        <v>785</v>
      </c>
    </row>
    <row r="90" spans="1:18" ht="10.5" customHeight="1" x14ac:dyDescent="0.25">
      <c r="A90" s="5">
        <v>46097</v>
      </c>
      <c r="B90" s="2" t="s">
        <v>779</v>
      </c>
      <c r="C90" s="3" t="s">
        <v>870</v>
      </c>
      <c r="D90" s="2" t="s">
        <v>580</v>
      </c>
      <c r="E90" s="2" t="s">
        <v>581</v>
      </c>
      <c r="F90" s="2" t="s">
        <v>871</v>
      </c>
      <c r="G90" s="2" t="s">
        <v>786</v>
      </c>
      <c r="H90" s="2" t="s">
        <v>787</v>
      </c>
      <c r="I90" s="4">
        <v>0</v>
      </c>
      <c r="J90" s="4">
        <v>265108636</v>
      </c>
      <c r="K90" s="4">
        <f t="shared" si="1"/>
        <v>265108636</v>
      </c>
      <c r="L90" s="2" t="s">
        <v>784</v>
      </c>
      <c r="M90" s="2" t="s">
        <v>29</v>
      </c>
      <c r="N90" s="2" t="s">
        <v>582</v>
      </c>
      <c r="O90" s="6">
        <v>46097.033515509262</v>
      </c>
      <c r="P90" s="6">
        <v>46097.033515509262</v>
      </c>
      <c r="Q90" s="2" t="s">
        <v>785</v>
      </c>
      <c r="R90" s="2" t="s">
        <v>785</v>
      </c>
    </row>
    <row r="91" spans="1:18" ht="10.5" customHeight="1" x14ac:dyDescent="0.25">
      <c r="A91" s="5">
        <v>46097</v>
      </c>
      <c r="B91" s="2" t="s">
        <v>779</v>
      </c>
      <c r="C91" s="3" t="s">
        <v>872</v>
      </c>
      <c r="D91" s="2" t="s">
        <v>616</v>
      </c>
      <c r="E91" s="2" t="s">
        <v>617</v>
      </c>
      <c r="F91" s="2" t="s">
        <v>873</v>
      </c>
      <c r="G91" s="2" t="s">
        <v>782</v>
      </c>
      <c r="H91" s="2" t="s">
        <v>783</v>
      </c>
      <c r="I91" s="4">
        <v>274909091</v>
      </c>
      <c r="J91" s="4">
        <v>0</v>
      </c>
      <c r="K91" s="4">
        <f t="shared" si="1"/>
        <v>-274909091</v>
      </c>
      <c r="L91" s="2" t="s">
        <v>784</v>
      </c>
      <c r="M91" s="2" t="s">
        <v>50</v>
      </c>
      <c r="N91" s="2" t="s">
        <v>618</v>
      </c>
      <c r="O91" s="6">
        <v>46097.039105208343</v>
      </c>
      <c r="P91" s="6">
        <v>46097.039105208343</v>
      </c>
      <c r="Q91" s="2" t="s">
        <v>785</v>
      </c>
      <c r="R91" s="2" t="s">
        <v>785</v>
      </c>
    </row>
    <row r="92" spans="1:18" ht="10.5" customHeight="1" x14ac:dyDescent="0.25">
      <c r="A92" s="5">
        <v>46097</v>
      </c>
      <c r="B92" s="2" t="s">
        <v>779</v>
      </c>
      <c r="C92" s="3" t="s">
        <v>872</v>
      </c>
      <c r="D92" s="2" t="s">
        <v>616</v>
      </c>
      <c r="E92" s="2" t="s">
        <v>617</v>
      </c>
      <c r="F92" s="2" t="s">
        <v>873</v>
      </c>
      <c r="G92" s="2" t="s">
        <v>786</v>
      </c>
      <c r="H92" s="2" t="s">
        <v>787</v>
      </c>
      <c r="I92" s="4">
        <v>0</v>
      </c>
      <c r="J92" s="4">
        <v>269181818</v>
      </c>
      <c r="K92" s="4">
        <f t="shared" si="1"/>
        <v>269181818</v>
      </c>
      <c r="L92" s="2" t="s">
        <v>784</v>
      </c>
      <c r="M92" s="2" t="s">
        <v>50</v>
      </c>
      <c r="N92" s="2" t="s">
        <v>618</v>
      </c>
      <c r="O92" s="6">
        <v>46097.039105208343</v>
      </c>
      <c r="P92" s="6">
        <v>46097.039105208343</v>
      </c>
      <c r="Q92" s="2" t="s">
        <v>785</v>
      </c>
      <c r="R92" s="2" t="s">
        <v>785</v>
      </c>
    </row>
    <row r="93" spans="1:18" ht="10.5" customHeight="1" x14ac:dyDescent="0.25">
      <c r="A93" s="5">
        <v>46098</v>
      </c>
      <c r="B93" s="2" t="s">
        <v>779</v>
      </c>
      <c r="C93" s="3" t="s">
        <v>874</v>
      </c>
      <c r="D93" s="2" t="s">
        <v>465</v>
      </c>
      <c r="E93" s="2" t="s">
        <v>466</v>
      </c>
      <c r="F93" s="2" t="s">
        <v>875</v>
      </c>
      <c r="G93" s="2" t="s">
        <v>782</v>
      </c>
      <c r="H93" s="2" t="s">
        <v>783</v>
      </c>
      <c r="I93" s="4">
        <v>461672727</v>
      </c>
      <c r="J93" s="4">
        <v>0</v>
      </c>
      <c r="K93" s="4">
        <f t="shared" si="1"/>
        <v>-461672727</v>
      </c>
      <c r="L93" s="2" t="s">
        <v>784</v>
      </c>
      <c r="M93" s="2" t="s">
        <v>50</v>
      </c>
      <c r="N93" s="2" t="s">
        <v>467</v>
      </c>
      <c r="O93" s="6">
        <v>46098.420471874997</v>
      </c>
      <c r="P93" s="6">
        <v>46098.420471874997</v>
      </c>
      <c r="Q93" s="2" t="s">
        <v>785</v>
      </c>
      <c r="R93" s="2" t="s">
        <v>785</v>
      </c>
    </row>
    <row r="94" spans="1:18" ht="10.5" customHeight="1" x14ac:dyDescent="0.25">
      <c r="A94" s="5">
        <v>46098</v>
      </c>
      <c r="B94" s="2" t="s">
        <v>779</v>
      </c>
      <c r="C94" s="3" t="s">
        <v>874</v>
      </c>
      <c r="D94" s="2" t="s">
        <v>465</v>
      </c>
      <c r="E94" s="2" t="s">
        <v>466</v>
      </c>
      <c r="F94" s="2" t="s">
        <v>875</v>
      </c>
      <c r="G94" s="2" t="s">
        <v>786</v>
      </c>
      <c r="H94" s="2" t="s">
        <v>787</v>
      </c>
      <c r="I94" s="4">
        <v>0</v>
      </c>
      <c r="J94" s="4">
        <v>447509091</v>
      </c>
      <c r="K94" s="4">
        <f t="shared" si="1"/>
        <v>447509091</v>
      </c>
      <c r="L94" s="2" t="s">
        <v>784</v>
      </c>
      <c r="M94" s="2" t="s">
        <v>50</v>
      </c>
      <c r="N94" s="2" t="s">
        <v>467</v>
      </c>
      <c r="O94" s="6">
        <v>46098.420471874997</v>
      </c>
      <c r="P94" s="6">
        <v>46098.420471874997</v>
      </c>
      <c r="Q94" s="2" t="s">
        <v>785</v>
      </c>
      <c r="R94" s="2" t="s">
        <v>785</v>
      </c>
    </row>
    <row r="95" spans="1:18" ht="10.5" customHeight="1" x14ac:dyDescent="0.25">
      <c r="A95" s="5">
        <v>46098</v>
      </c>
      <c r="B95" s="2" t="s">
        <v>779</v>
      </c>
      <c r="C95" s="3" t="s">
        <v>876</v>
      </c>
      <c r="D95" s="2" t="s">
        <v>520</v>
      </c>
      <c r="E95" s="2" t="s">
        <v>521</v>
      </c>
      <c r="F95" s="2" t="s">
        <v>877</v>
      </c>
      <c r="G95" s="2" t="s">
        <v>782</v>
      </c>
      <c r="H95" s="2" t="s">
        <v>783</v>
      </c>
      <c r="I95" s="4">
        <v>263563636</v>
      </c>
      <c r="J95" s="4">
        <v>0</v>
      </c>
      <c r="K95" s="4">
        <f t="shared" si="1"/>
        <v>-263563636</v>
      </c>
      <c r="L95" s="2" t="s">
        <v>784</v>
      </c>
      <c r="M95" s="2" t="s">
        <v>50</v>
      </c>
      <c r="N95" s="2" t="s">
        <v>522</v>
      </c>
      <c r="O95" s="6">
        <v>46098.424021527782</v>
      </c>
      <c r="P95" s="6">
        <v>46098.424021527782</v>
      </c>
      <c r="Q95" s="2" t="s">
        <v>785</v>
      </c>
      <c r="R95" s="2" t="s">
        <v>785</v>
      </c>
    </row>
    <row r="96" spans="1:18" ht="10.5" customHeight="1" x14ac:dyDescent="0.25">
      <c r="A96" s="5">
        <v>46098</v>
      </c>
      <c r="B96" s="2" t="s">
        <v>779</v>
      </c>
      <c r="C96" s="3" t="s">
        <v>876</v>
      </c>
      <c r="D96" s="2" t="s">
        <v>520</v>
      </c>
      <c r="E96" s="2" t="s">
        <v>521</v>
      </c>
      <c r="F96" s="2" t="s">
        <v>877</v>
      </c>
      <c r="G96" s="2" t="s">
        <v>786</v>
      </c>
      <c r="H96" s="2" t="s">
        <v>787</v>
      </c>
      <c r="I96" s="4">
        <v>0</v>
      </c>
      <c r="J96" s="4">
        <v>258072727</v>
      </c>
      <c r="K96" s="4">
        <f t="shared" si="1"/>
        <v>258072727</v>
      </c>
      <c r="L96" s="2" t="s">
        <v>784</v>
      </c>
      <c r="M96" s="2" t="s">
        <v>50</v>
      </c>
      <c r="N96" s="2" t="s">
        <v>522</v>
      </c>
      <c r="O96" s="6">
        <v>46098.424021527782</v>
      </c>
      <c r="P96" s="6">
        <v>46098.424021527782</v>
      </c>
      <c r="Q96" s="2" t="s">
        <v>785</v>
      </c>
      <c r="R96" s="2" t="s">
        <v>785</v>
      </c>
    </row>
    <row r="97" spans="1:18" ht="10.5" customHeight="1" x14ac:dyDescent="0.25">
      <c r="A97" s="5">
        <v>46098</v>
      </c>
      <c r="B97" s="2" t="s">
        <v>779</v>
      </c>
      <c r="C97" s="3" t="s">
        <v>878</v>
      </c>
      <c r="D97" s="2" t="s">
        <v>104</v>
      </c>
      <c r="E97" s="2" t="s">
        <v>105</v>
      </c>
      <c r="F97" s="2" t="s">
        <v>879</v>
      </c>
      <c r="G97" s="2" t="s">
        <v>782</v>
      </c>
      <c r="H97" s="2" t="s">
        <v>783</v>
      </c>
      <c r="I97" s="4">
        <v>660481818</v>
      </c>
      <c r="J97" s="4">
        <v>0</v>
      </c>
      <c r="K97" s="4">
        <f t="shared" si="1"/>
        <v>-660481818</v>
      </c>
      <c r="L97" s="2" t="s">
        <v>784</v>
      </c>
      <c r="M97" s="2" t="s">
        <v>50</v>
      </c>
      <c r="N97" s="2" t="s">
        <v>107</v>
      </c>
      <c r="O97" s="6">
        <v>46098.426937118064</v>
      </c>
      <c r="P97" s="6">
        <v>46098.426937118064</v>
      </c>
      <c r="Q97" s="2" t="s">
        <v>785</v>
      </c>
      <c r="R97" s="2" t="s">
        <v>785</v>
      </c>
    </row>
    <row r="98" spans="1:18" ht="10.5" customHeight="1" x14ac:dyDescent="0.25">
      <c r="A98" s="5">
        <v>46098</v>
      </c>
      <c r="B98" s="2" t="s">
        <v>779</v>
      </c>
      <c r="C98" s="3" t="s">
        <v>878</v>
      </c>
      <c r="D98" s="2" t="s">
        <v>104</v>
      </c>
      <c r="E98" s="2" t="s">
        <v>105</v>
      </c>
      <c r="F98" s="2" t="s">
        <v>879</v>
      </c>
      <c r="G98" s="2" t="s">
        <v>786</v>
      </c>
      <c r="H98" s="2" t="s">
        <v>787</v>
      </c>
      <c r="I98" s="4">
        <v>0</v>
      </c>
      <c r="J98" s="4">
        <v>626418182</v>
      </c>
      <c r="K98" s="4">
        <f t="shared" si="1"/>
        <v>626418182</v>
      </c>
      <c r="L98" s="2" t="s">
        <v>784</v>
      </c>
      <c r="M98" s="2" t="s">
        <v>50</v>
      </c>
      <c r="N98" s="2" t="s">
        <v>107</v>
      </c>
      <c r="O98" s="6">
        <v>46098.426937118064</v>
      </c>
      <c r="P98" s="6">
        <v>46098.426937118064</v>
      </c>
      <c r="Q98" s="2" t="s">
        <v>785</v>
      </c>
      <c r="R98" s="2" t="s">
        <v>785</v>
      </c>
    </row>
    <row r="99" spans="1:18" ht="10.5" customHeight="1" x14ac:dyDescent="0.25">
      <c r="A99" s="5">
        <v>46098</v>
      </c>
      <c r="B99" s="2" t="s">
        <v>779</v>
      </c>
      <c r="C99" s="3" t="s">
        <v>880</v>
      </c>
      <c r="D99" s="2" t="s">
        <v>494</v>
      </c>
      <c r="E99" s="2" t="s">
        <v>495</v>
      </c>
      <c r="F99" s="2" t="s">
        <v>881</v>
      </c>
      <c r="G99" s="2" t="s">
        <v>782</v>
      </c>
      <c r="H99" s="2" t="s">
        <v>783</v>
      </c>
      <c r="I99" s="4">
        <v>466481818</v>
      </c>
      <c r="J99" s="4">
        <v>0</v>
      </c>
      <c r="K99" s="4">
        <f t="shared" si="1"/>
        <v>-466481818</v>
      </c>
      <c r="L99" s="2" t="s">
        <v>784</v>
      </c>
      <c r="M99" s="2" t="s">
        <v>29</v>
      </c>
      <c r="N99" s="2" t="s">
        <v>496</v>
      </c>
      <c r="O99" s="6">
        <v>46098.432526076387</v>
      </c>
      <c r="P99" s="6">
        <v>46098.432768136583</v>
      </c>
      <c r="Q99" s="2" t="s">
        <v>785</v>
      </c>
      <c r="R99" s="2" t="s">
        <v>785</v>
      </c>
    </row>
    <row r="100" spans="1:18" ht="10.5" customHeight="1" x14ac:dyDescent="0.25">
      <c r="A100" s="5">
        <v>46098</v>
      </c>
      <c r="B100" s="2" t="s">
        <v>779</v>
      </c>
      <c r="C100" s="3" t="s">
        <v>880</v>
      </c>
      <c r="D100" s="2" t="s">
        <v>494</v>
      </c>
      <c r="E100" s="2" t="s">
        <v>495</v>
      </c>
      <c r="F100" s="2" t="s">
        <v>881</v>
      </c>
      <c r="G100" s="2" t="s">
        <v>786</v>
      </c>
      <c r="H100" s="2" t="s">
        <v>787</v>
      </c>
      <c r="I100" s="4">
        <v>0</v>
      </c>
      <c r="J100" s="4">
        <v>429327273</v>
      </c>
      <c r="K100" s="4">
        <f t="shared" si="1"/>
        <v>429327273</v>
      </c>
      <c r="L100" s="2" t="s">
        <v>784</v>
      </c>
      <c r="M100" s="2" t="s">
        <v>29</v>
      </c>
      <c r="N100" s="2" t="s">
        <v>496</v>
      </c>
      <c r="O100" s="6">
        <v>46098.432526076387</v>
      </c>
      <c r="P100" s="6">
        <v>46098.432768136583</v>
      </c>
      <c r="Q100" s="2" t="s">
        <v>785</v>
      </c>
      <c r="R100" s="2" t="s">
        <v>785</v>
      </c>
    </row>
    <row r="101" spans="1:18" ht="10.5" customHeight="1" x14ac:dyDescent="0.25">
      <c r="A101" s="5">
        <v>46098</v>
      </c>
      <c r="B101" s="2" t="s">
        <v>779</v>
      </c>
      <c r="C101" s="3" t="s">
        <v>882</v>
      </c>
      <c r="D101" s="2" t="s">
        <v>186</v>
      </c>
      <c r="E101" s="2" t="s">
        <v>187</v>
      </c>
      <c r="F101" s="2" t="s">
        <v>883</v>
      </c>
      <c r="G101" s="2" t="s">
        <v>782</v>
      </c>
      <c r="H101" s="2" t="s">
        <v>783</v>
      </c>
      <c r="I101" s="4">
        <v>653672727</v>
      </c>
      <c r="J101" s="4">
        <v>0</v>
      </c>
      <c r="K101" s="4">
        <f t="shared" si="1"/>
        <v>-653672727</v>
      </c>
      <c r="L101" s="2" t="s">
        <v>784</v>
      </c>
      <c r="M101" s="2" t="s">
        <v>50</v>
      </c>
      <c r="N101" s="2" t="s">
        <v>188</v>
      </c>
      <c r="O101" s="6">
        <v>46098.596407835648</v>
      </c>
      <c r="P101" s="6">
        <v>46098.596407835648</v>
      </c>
      <c r="Q101" s="2" t="s">
        <v>785</v>
      </c>
      <c r="R101" s="2" t="s">
        <v>785</v>
      </c>
    </row>
    <row r="102" spans="1:18" ht="10.5" customHeight="1" x14ac:dyDescent="0.25">
      <c r="A102" s="5">
        <v>46098</v>
      </c>
      <c r="B102" s="2" t="s">
        <v>779</v>
      </c>
      <c r="C102" s="3" t="s">
        <v>882</v>
      </c>
      <c r="D102" s="2" t="s">
        <v>186</v>
      </c>
      <c r="E102" s="2" t="s">
        <v>187</v>
      </c>
      <c r="F102" s="2" t="s">
        <v>883</v>
      </c>
      <c r="G102" s="2" t="s">
        <v>786</v>
      </c>
      <c r="H102" s="2" t="s">
        <v>787</v>
      </c>
      <c r="I102" s="4">
        <v>0</v>
      </c>
      <c r="J102" s="4">
        <v>640054545</v>
      </c>
      <c r="K102" s="4">
        <f t="shared" si="1"/>
        <v>640054545</v>
      </c>
      <c r="L102" s="2" t="s">
        <v>784</v>
      </c>
      <c r="M102" s="2" t="s">
        <v>50</v>
      </c>
      <c r="N102" s="2" t="s">
        <v>188</v>
      </c>
      <c r="O102" s="6">
        <v>46098.596407835648</v>
      </c>
      <c r="P102" s="6">
        <v>46098.596407835648</v>
      </c>
      <c r="Q102" s="2" t="s">
        <v>785</v>
      </c>
      <c r="R102" s="2" t="s">
        <v>785</v>
      </c>
    </row>
    <row r="103" spans="1:18" ht="10.5" customHeight="1" x14ac:dyDescent="0.25">
      <c r="A103" s="5">
        <v>46098</v>
      </c>
      <c r="B103" s="2" t="s">
        <v>779</v>
      </c>
      <c r="C103" s="3" t="s">
        <v>884</v>
      </c>
      <c r="D103" s="2" t="s">
        <v>613</v>
      </c>
      <c r="E103" s="2" t="s">
        <v>614</v>
      </c>
      <c r="F103" s="2" t="s">
        <v>885</v>
      </c>
      <c r="G103" s="2" t="s">
        <v>782</v>
      </c>
      <c r="H103" s="2" t="s">
        <v>783</v>
      </c>
      <c r="I103" s="4">
        <v>274909091</v>
      </c>
      <c r="J103" s="4">
        <v>0</v>
      </c>
      <c r="K103" s="4">
        <f t="shared" si="1"/>
        <v>-274909091</v>
      </c>
      <c r="L103" s="2" t="s">
        <v>784</v>
      </c>
      <c r="M103" s="2" t="s">
        <v>54</v>
      </c>
      <c r="N103" s="2" t="s">
        <v>615</v>
      </c>
      <c r="O103" s="6">
        <v>46098.634141168979</v>
      </c>
      <c r="P103" s="6">
        <v>46098.634141168979</v>
      </c>
      <c r="Q103" s="2" t="s">
        <v>785</v>
      </c>
      <c r="R103" s="2" t="s">
        <v>785</v>
      </c>
    </row>
    <row r="104" spans="1:18" ht="10.5" customHeight="1" x14ac:dyDescent="0.25">
      <c r="A104" s="5">
        <v>46098</v>
      </c>
      <c r="B104" s="2" t="s">
        <v>779</v>
      </c>
      <c r="C104" s="3" t="s">
        <v>884</v>
      </c>
      <c r="D104" s="2" t="s">
        <v>613</v>
      </c>
      <c r="E104" s="2" t="s">
        <v>614</v>
      </c>
      <c r="F104" s="2" t="s">
        <v>885</v>
      </c>
      <c r="G104" s="2" t="s">
        <v>786</v>
      </c>
      <c r="H104" s="2" t="s">
        <v>787</v>
      </c>
      <c r="I104" s="4">
        <v>0</v>
      </c>
      <c r="J104" s="4">
        <v>263727273</v>
      </c>
      <c r="K104" s="4">
        <f t="shared" si="1"/>
        <v>263727273</v>
      </c>
      <c r="L104" s="2" t="s">
        <v>784</v>
      </c>
      <c r="M104" s="2" t="s">
        <v>54</v>
      </c>
      <c r="N104" s="2" t="s">
        <v>615</v>
      </c>
      <c r="O104" s="6">
        <v>46098.634141168979</v>
      </c>
      <c r="P104" s="6">
        <v>46098.634141168979</v>
      </c>
      <c r="Q104" s="2" t="s">
        <v>785</v>
      </c>
      <c r="R104" s="2" t="s">
        <v>785</v>
      </c>
    </row>
    <row r="105" spans="1:18" ht="10.5" customHeight="1" x14ac:dyDescent="0.25">
      <c r="A105" s="5">
        <v>46098</v>
      </c>
      <c r="B105" s="2" t="s">
        <v>779</v>
      </c>
      <c r="C105" s="3" t="s">
        <v>886</v>
      </c>
      <c r="D105" s="2" t="s">
        <v>156</v>
      </c>
      <c r="E105" s="2" t="s">
        <v>157</v>
      </c>
      <c r="F105" s="2" t="s">
        <v>887</v>
      </c>
      <c r="G105" s="2" t="s">
        <v>782</v>
      </c>
      <c r="H105" s="2" t="s">
        <v>783</v>
      </c>
      <c r="I105" s="4">
        <v>653672727</v>
      </c>
      <c r="J105" s="4">
        <v>0</v>
      </c>
      <c r="K105" s="4">
        <f t="shared" si="1"/>
        <v>-653672727</v>
      </c>
      <c r="L105" s="2" t="s">
        <v>784</v>
      </c>
      <c r="M105" s="2" t="s">
        <v>50</v>
      </c>
      <c r="N105" s="2" t="s">
        <v>158</v>
      </c>
      <c r="O105" s="6">
        <v>46098.442735185177</v>
      </c>
      <c r="P105" s="6">
        <v>46098.442735185177</v>
      </c>
      <c r="Q105" s="2" t="s">
        <v>785</v>
      </c>
      <c r="R105" s="2" t="s">
        <v>785</v>
      </c>
    </row>
    <row r="106" spans="1:18" ht="10.5" customHeight="1" x14ac:dyDescent="0.25">
      <c r="A106" s="5">
        <v>46098</v>
      </c>
      <c r="B106" s="2" t="s">
        <v>779</v>
      </c>
      <c r="C106" s="3" t="s">
        <v>886</v>
      </c>
      <c r="D106" s="2" t="s">
        <v>156</v>
      </c>
      <c r="E106" s="2" t="s">
        <v>157</v>
      </c>
      <c r="F106" s="2" t="s">
        <v>887</v>
      </c>
      <c r="G106" s="2" t="s">
        <v>786</v>
      </c>
      <c r="H106" s="2" t="s">
        <v>787</v>
      </c>
      <c r="I106" s="4">
        <v>0</v>
      </c>
      <c r="J106" s="4">
        <v>615509091</v>
      </c>
      <c r="K106" s="4">
        <f t="shared" si="1"/>
        <v>615509091</v>
      </c>
      <c r="L106" s="2" t="s">
        <v>784</v>
      </c>
      <c r="M106" s="2" t="s">
        <v>50</v>
      </c>
      <c r="N106" s="2" t="s">
        <v>158</v>
      </c>
      <c r="O106" s="6">
        <v>46098.442735185177</v>
      </c>
      <c r="P106" s="6">
        <v>46098.442735185177</v>
      </c>
      <c r="Q106" s="2" t="s">
        <v>785</v>
      </c>
      <c r="R106" s="2" t="s">
        <v>785</v>
      </c>
    </row>
    <row r="107" spans="1:18" ht="10.5" customHeight="1" x14ac:dyDescent="0.25">
      <c r="A107" s="5">
        <v>46098</v>
      </c>
      <c r="B107" s="2" t="s">
        <v>779</v>
      </c>
      <c r="C107" s="3" t="s">
        <v>888</v>
      </c>
      <c r="D107" s="2" t="s">
        <v>278</v>
      </c>
      <c r="E107" s="2" t="s">
        <v>279</v>
      </c>
      <c r="F107" s="2" t="s">
        <v>889</v>
      </c>
      <c r="G107" s="2" t="s">
        <v>782</v>
      </c>
      <c r="H107" s="2" t="s">
        <v>783</v>
      </c>
      <c r="I107" s="4">
        <v>653672727</v>
      </c>
      <c r="J107" s="4">
        <v>0</v>
      </c>
      <c r="K107" s="4">
        <f t="shared" si="1"/>
        <v>-653672727</v>
      </c>
      <c r="L107" s="2" t="s">
        <v>784</v>
      </c>
      <c r="M107" s="2" t="s">
        <v>20</v>
      </c>
      <c r="N107" s="2" t="s">
        <v>280</v>
      </c>
      <c r="O107" s="6">
        <v>46098.610408368048</v>
      </c>
      <c r="P107" s="6">
        <v>46098.610408368048</v>
      </c>
      <c r="Q107" s="2" t="s">
        <v>785</v>
      </c>
      <c r="R107" s="2" t="s">
        <v>785</v>
      </c>
    </row>
    <row r="108" spans="1:18" ht="10.5" customHeight="1" x14ac:dyDescent="0.25">
      <c r="A108" s="5">
        <v>46098</v>
      </c>
      <c r="B108" s="2" t="s">
        <v>779</v>
      </c>
      <c r="C108" s="3" t="s">
        <v>888</v>
      </c>
      <c r="D108" s="2" t="s">
        <v>278</v>
      </c>
      <c r="E108" s="2" t="s">
        <v>279</v>
      </c>
      <c r="F108" s="2" t="s">
        <v>889</v>
      </c>
      <c r="G108" s="2" t="s">
        <v>786</v>
      </c>
      <c r="H108" s="2" t="s">
        <v>787</v>
      </c>
      <c r="I108" s="4">
        <v>0</v>
      </c>
      <c r="J108" s="4">
        <v>619627273</v>
      </c>
      <c r="K108" s="4">
        <f t="shared" si="1"/>
        <v>619627273</v>
      </c>
      <c r="L108" s="2" t="s">
        <v>784</v>
      </c>
      <c r="M108" s="2" t="s">
        <v>20</v>
      </c>
      <c r="N108" s="2" t="s">
        <v>280</v>
      </c>
      <c r="O108" s="6">
        <v>46098.610408368048</v>
      </c>
      <c r="P108" s="6">
        <v>46098.610408368048</v>
      </c>
      <c r="Q108" s="2" t="s">
        <v>785</v>
      </c>
      <c r="R108" s="2" t="s">
        <v>785</v>
      </c>
    </row>
    <row r="109" spans="1:18" ht="10.5" customHeight="1" x14ac:dyDescent="0.25">
      <c r="A109" s="5">
        <v>46098</v>
      </c>
      <c r="B109" s="2" t="s">
        <v>779</v>
      </c>
      <c r="C109" s="3" t="s">
        <v>890</v>
      </c>
      <c r="D109" s="2" t="s">
        <v>372</v>
      </c>
      <c r="E109" s="2" t="s">
        <v>373</v>
      </c>
      <c r="F109" s="2" t="s">
        <v>891</v>
      </c>
      <c r="G109" s="2" t="s">
        <v>782</v>
      </c>
      <c r="H109" s="2" t="s">
        <v>783</v>
      </c>
      <c r="I109" s="4">
        <v>714763636</v>
      </c>
      <c r="J109" s="4">
        <v>0</v>
      </c>
      <c r="K109" s="4">
        <f t="shared" si="1"/>
        <v>-714763636</v>
      </c>
      <c r="L109" s="2" t="s">
        <v>784</v>
      </c>
      <c r="M109" s="2" t="s">
        <v>20</v>
      </c>
      <c r="N109" s="2" t="s">
        <v>374</v>
      </c>
      <c r="O109" s="6">
        <v>46098.746132719913</v>
      </c>
      <c r="P109" s="6">
        <v>46098.746132719913</v>
      </c>
      <c r="Q109" s="2" t="s">
        <v>785</v>
      </c>
      <c r="R109" s="2" t="s">
        <v>785</v>
      </c>
    </row>
    <row r="110" spans="1:18" ht="10.5" customHeight="1" x14ac:dyDescent="0.25">
      <c r="A110" s="5">
        <v>46098</v>
      </c>
      <c r="B110" s="2" t="s">
        <v>779</v>
      </c>
      <c r="C110" s="3" t="s">
        <v>890</v>
      </c>
      <c r="D110" s="2" t="s">
        <v>372</v>
      </c>
      <c r="E110" s="2" t="s">
        <v>373</v>
      </c>
      <c r="F110" s="2" t="s">
        <v>891</v>
      </c>
      <c r="G110" s="2" t="s">
        <v>786</v>
      </c>
      <c r="H110" s="2" t="s">
        <v>787</v>
      </c>
      <c r="I110" s="4">
        <v>0</v>
      </c>
      <c r="J110" s="4">
        <v>677536364</v>
      </c>
      <c r="K110" s="4">
        <f t="shared" si="1"/>
        <v>677536364</v>
      </c>
      <c r="L110" s="2" t="s">
        <v>784</v>
      </c>
      <c r="M110" s="2" t="s">
        <v>20</v>
      </c>
      <c r="N110" s="2" t="s">
        <v>374</v>
      </c>
      <c r="O110" s="6">
        <v>46098.746132719913</v>
      </c>
      <c r="P110" s="6">
        <v>46098.746132719913</v>
      </c>
      <c r="Q110" s="2" t="s">
        <v>785</v>
      </c>
      <c r="R110" s="2" t="s">
        <v>785</v>
      </c>
    </row>
    <row r="111" spans="1:18" ht="10.5" customHeight="1" x14ac:dyDescent="0.25">
      <c r="A111" s="5">
        <v>46099</v>
      </c>
      <c r="B111" s="2" t="s">
        <v>779</v>
      </c>
      <c r="C111" s="3" t="s">
        <v>892</v>
      </c>
      <c r="D111" s="2" t="s">
        <v>441</v>
      </c>
      <c r="E111" s="2" t="s">
        <v>442</v>
      </c>
      <c r="F111" s="2" t="s">
        <v>893</v>
      </c>
      <c r="G111" s="2" t="s">
        <v>782</v>
      </c>
      <c r="H111" s="2" t="s">
        <v>783</v>
      </c>
      <c r="I111" s="4">
        <v>466481818</v>
      </c>
      <c r="J111" s="4">
        <v>0</v>
      </c>
      <c r="K111" s="4">
        <f t="shared" si="1"/>
        <v>-466481818</v>
      </c>
      <c r="L111" s="2" t="s">
        <v>784</v>
      </c>
      <c r="M111" s="2" t="s">
        <v>29</v>
      </c>
      <c r="N111" s="2" t="s">
        <v>443</v>
      </c>
      <c r="O111" s="6">
        <v>46099.44645408565</v>
      </c>
      <c r="P111" s="6">
        <v>46099.44645408565</v>
      </c>
      <c r="Q111" s="2" t="s">
        <v>785</v>
      </c>
      <c r="R111" s="2" t="s">
        <v>785</v>
      </c>
    </row>
    <row r="112" spans="1:18" ht="10.5" customHeight="1" x14ac:dyDescent="0.25">
      <c r="A112" s="5">
        <v>46099</v>
      </c>
      <c r="B112" s="2" t="s">
        <v>779</v>
      </c>
      <c r="C112" s="3" t="s">
        <v>892</v>
      </c>
      <c r="D112" s="2" t="s">
        <v>441</v>
      </c>
      <c r="E112" s="2" t="s">
        <v>442</v>
      </c>
      <c r="F112" s="2" t="s">
        <v>893</v>
      </c>
      <c r="G112" s="2" t="s">
        <v>786</v>
      </c>
      <c r="H112" s="2" t="s">
        <v>787</v>
      </c>
      <c r="I112" s="4">
        <v>0</v>
      </c>
      <c r="J112" s="4">
        <v>429327273</v>
      </c>
      <c r="K112" s="4">
        <f t="shared" si="1"/>
        <v>429327273</v>
      </c>
      <c r="L112" s="2" t="s">
        <v>784</v>
      </c>
      <c r="M112" s="2" t="s">
        <v>29</v>
      </c>
      <c r="N112" s="2" t="s">
        <v>443</v>
      </c>
      <c r="O112" s="6">
        <v>46099.44645408565</v>
      </c>
      <c r="P112" s="6">
        <v>46099.44645408565</v>
      </c>
      <c r="Q112" s="2" t="s">
        <v>785</v>
      </c>
      <c r="R112" s="2" t="s">
        <v>785</v>
      </c>
    </row>
    <row r="113" spans="1:18" ht="10.5" customHeight="1" x14ac:dyDescent="0.25">
      <c r="A113" s="5">
        <v>46099</v>
      </c>
      <c r="B113" s="2" t="s">
        <v>779</v>
      </c>
      <c r="C113" s="3" t="s">
        <v>894</v>
      </c>
      <c r="D113" s="2" t="s">
        <v>725</v>
      </c>
      <c r="E113" s="2" t="s">
        <v>726</v>
      </c>
      <c r="F113" s="2" t="s">
        <v>895</v>
      </c>
      <c r="G113" s="2" t="s">
        <v>782</v>
      </c>
      <c r="H113" s="2" t="s">
        <v>783</v>
      </c>
      <c r="I113" s="4">
        <v>234763636</v>
      </c>
      <c r="J113" s="4">
        <v>0</v>
      </c>
      <c r="K113" s="4">
        <f t="shared" si="1"/>
        <v>-234763636</v>
      </c>
      <c r="L113" s="2" t="s">
        <v>784</v>
      </c>
      <c r="M113" s="2" t="s">
        <v>43</v>
      </c>
      <c r="N113" s="2" t="s">
        <v>727</v>
      </c>
      <c r="O113" s="6">
        <v>46099.462408449072</v>
      </c>
      <c r="P113" s="6">
        <v>46099.462408449072</v>
      </c>
      <c r="Q113" s="2" t="s">
        <v>785</v>
      </c>
      <c r="R113" s="2" t="s">
        <v>785</v>
      </c>
    </row>
    <row r="114" spans="1:18" ht="10.5" customHeight="1" x14ac:dyDescent="0.25">
      <c r="A114" s="5">
        <v>46099</v>
      </c>
      <c r="B114" s="2" t="s">
        <v>779</v>
      </c>
      <c r="C114" s="3" t="s">
        <v>894</v>
      </c>
      <c r="D114" s="2" t="s">
        <v>725</v>
      </c>
      <c r="E114" s="2" t="s">
        <v>726</v>
      </c>
      <c r="F114" s="2" t="s">
        <v>895</v>
      </c>
      <c r="G114" s="2" t="s">
        <v>786</v>
      </c>
      <c r="H114" s="2" t="s">
        <v>787</v>
      </c>
      <c r="I114" s="4">
        <v>0</v>
      </c>
      <c r="J114" s="4">
        <v>229872727</v>
      </c>
      <c r="K114" s="4">
        <f t="shared" si="1"/>
        <v>229872727</v>
      </c>
      <c r="L114" s="2" t="s">
        <v>784</v>
      </c>
      <c r="M114" s="2" t="s">
        <v>43</v>
      </c>
      <c r="N114" s="2" t="s">
        <v>727</v>
      </c>
      <c r="O114" s="6">
        <v>46099.462408449072</v>
      </c>
      <c r="P114" s="6">
        <v>46099.462408449072</v>
      </c>
      <c r="Q114" s="2" t="s">
        <v>785</v>
      </c>
      <c r="R114" s="2" t="s">
        <v>785</v>
      </c>
    </row>
    <row r="115" spans="1:18" ht="10.5" customHeight="1" x14ac:dyDescent="0.25">
      <c r="A115" s="5">
        <v>46099</v>
      </c>
      <c r="B115" s="2" t="s">
        <v>779</v>
      </c>
      <c r="C115" s="3" t="s">
        <v>896</v>
      </c>
      <c r="D115" s="2" t="s">
        <v>281</v>
      </c>
      <c r="E115" s="2" t="s">
        <v>282</v>
      </c>
      <c r="F115" s="2" t="s">
        <v>897</v>
      </c>
      <c r="G115" s="2" t="s">
        <v>782</v>
      </c>
      <c r="H115" s="2" t="s">
        <v>783</v>
      </c>
      <c r="I115" s="4">
        <v>653672727</v>
      </c>
      <c r="J115" s="4">
        <v>0</v>
      </c>
      <c r="K115" s="4">
        <f t="shared" si="1"/>
        <v>-653672727</v>
      </c>
      <c r="L115" s="2" t="s">
        <v>784</v>
      </c>
      <c r="M115" s="2" t="s">
        <v>43</v>
      </c>
      <c r="N115" s="2" t="s">
        <v>283</v>
      </c>
      <c r="O115" s="6">
        <v>46099.48584710648</v>
      </c>
      <c r="P115" s="6">
        <v>46099.48584710648</v>
      </c>
      <c r="Q115" s="2" t="s">
        <v>785</v>
      </c>
      <c r="R115" s="2" t="s">
        <v>785</v>
      </c>
    </row>
    <row r="116" spans="1:18" ht="10.5" customHeight="1" x14ac:dyDescent="0.25">
      <c r="A116" s="5">
        <v>46099</v>
      </c>
      <c r="B116" s="2" t="s">
        <v>779</v>
      </c>
      <c r="C116" s="3" t="s">
        <v>896</v>
      </c>
      <c r="D116" s="2" t="s">
        <v>281</v>
      </c>
      <c r="E116" s="2" t="s">
        <v>282</v>
      </c>
      <c r="F116" s="2" t="s">
        <v>897</v>
      </c>
      <c r="G116" s="2" t="s">
        <v>786</v>
      </c>
      <c r="H116" s="2" t="s">
        <v>787</v>
      </c>
      <c r="I116" s="4">
        <v>0</v>
      </c>
      <c r="J116" s="4">
        <v>640054545</v>
      </c>
      <c r="K116" s="4">
        <f t="shared" si="1"/>
        <v>640054545</v>
      </c>
      <c r="L116" s="2" t="s">
        <v>784</v>
      </c>
      <c r="M116" s="2" t="s">
        <v>43</v>
      </c>
      <c r="N116" s="2" t="s">
        <v>283</v>
      </c>
      <c r="O116" s="6">
        <v>46099.48584710648</v>
      </c>
      <c r="P116" s="6">
        <v>46099.48584710648</v>
      </c>
      <c r="Q116" s="2" t="s">
        <v>785</v>
      </c>
      <c r="R116" s="2" t="s">
        <v>785</v>
      </c>
    </row>
    <row r="117" spans="1:18" ht="10.5" customHeight="1" x14ac:dyDescent="0.25">
      <c r="A117" s="5">
        <v>46099</v>
      </c>
      <c r="B117" s="2" t="s">
        <v>779</v>
      </c>
      <c r="C117" s="3" t="s">
        <v>898</v>
      </c>
      <c r="D117" s="2" t="s">
        <v>320</v>
      </c>
      <c r="E117" s="2" t="s">
        <v>321</v>
      </c>
      <c r="F117" s="2" t="s">
        <v>899</v>
      </c>
      <c r="G117" s="2" t="s">
        <v>782</v>
      </c>
      <c r="H117" s="2" t="s">
        <v>783</v>
      </c>
      <c r="I117" s="4">
        <v>653672727</v>
      </c>
      <c r="J117" s="4">
        <v>0</v>
      </c>
      <c r="K117" s="4">
        <f t="shared" si="1"/>
        <v>-653672727</v>
      </c>
      <c r="L117" s="2" t="s">
        <v>784</v>
      </c>
      <c r="M117" s="2" t="s">
        <v>29</v>
      </c>
      <c r="N117" s="2" t="s">
        <v>322</v>
      </c>
      <c r="O117" s="6">
        <v>46099.443063576393</v>
      </c>
      <c r="P117" s="6">
        <v>46099.443063576393</v>
      </c>
      <c r="Q117" s="2" t="s">
        <v>785</v>
      </c>
      <c r="R117" s="2" t="s">
        <v>785</v>
      </c>
    </row>
    <row r="118" spans="1:18" ht="10.5" customHeight="1" x14ac:dyDescent="0.25">
      <c r="A118" s="5">
        <v>46099</v>
      </c>
      <c r="B118" s="2" t="s">
        <v>779</v>
      </c>
      <c r="C118" s="3" t="s">
        <v>898</v>
      </c>
      <c r="D118" s="2" t="s">
        <v>320</v>
      </c>
      <c r="E118" s="2" t="s">
        <v>321</v>
      </c>
      <c r="F118" s="2" t="s">
        <v>899</v>
      </c>
      <c r="G118" s="2" t="s">
        <v>786</v>
      </c>
      <c r="H118" s="2" t="s">
        <v>787</v>
      </c>
      <c r="I118" s="4">
        <v>0</v>
      </c>
      <c r="J118" s="4">
        <v>640054545</v>
      </c>
      <c r="K118" s="4">
        <f t="shared" si="1"/>
        <v>640054545</v>
      </c>
      <c r="L118" s="2" t="s">
        <v>784</v>
      </c>
      <c r="M118" s="2" t="s">
        <v>29</v>
      </c>
      <c r="N118" s="2" t="s">
        <v>322</v>
      </c>
      <c r="O118" s="6">
        <v>46099.443063576393</v>
      </c>
      <c r="P118" s="6">
        <v>46099.443063576393</v>
      </c>
      <c r="Q118" s="2" t="s">
        <v>785</v>
      </c>
      <c r="R118" s="2" t="s">
        <v>785</v>
      </c>
    </row>
    <row r="119" spans="1:18" ht="10.5" customHeight="1" x14ac:dyDescent="0.25">
      <c r="A119" s="5">
        <v>46099</v>
      </c>
      <c r="B119" s="2" t="s">
        <v>779</v>
      </c>
      <c r="C119" s="3" t="s">
        <v>900</v>
      </c>
      <c r="D119" s="2" t="s">
        <v>679</v>
      </c>
      <c r="E119" s="2" t="s">
        <v>680</v>
      </c>
      <c r="F119" s="2" t="s">
        <v>901</v>
      </c>
      <c r="G119" s="2" t="s">
        <v>782</v>
      </c>
      <c r="H119" s="2" t="s">
        <v>783</v>
      </c>
      <c r="I119" s="4">
        <v>274909091</v>
      </c>
      <c r="J119" s="4">
        <v>0</v>
      </c>
      <c r="K119" s="4">
        <f t="shared" si="1"/>
        <v>-274909091</v>
      </c>
      <c r="L119" s="2" t="s">
        <v>784</v>
      </c>
      <c r="M119" s="2" t="s">
        <v>29</v>
      </c>
      <c r="N119" s="2" t="s">
        <v>681</v>
      </c>
      <c r="O119" s="6">
        <v>46099.453071064818</v>
      </c>
      <c r="P119" s="6">
        <v>46099.453071064818</v>
      </c>
      <c r="Q119" s="2" t="s">
        <v>785</v>
      </c>
      <c r="R119" s="2" t="s">
        <v>785</v>
      </c>
    </row>
    <row r="120" spans="1:18" ht="10.5" customHeight="1" x14ac:dyDescent="0.25">
      <c r="A120" s="5">
        <v>46099</v>
      </c>
      <c r="B120" s="2" t="s">
        <v>779</v>
      </c>
      <c r="C120" s="3" t="s">
        <v>900</v>
      </c>
      <c r="D120" s="2" t="s">
        <v>679</v>
      </c>
      <c r="E120" s="2" t="s">
        <v>680</v>
      </c>
      <c r="F120" s="2" t="s">
        <v>901</v>
      </c>
      <c r="G120" s="2" t="s">
        <v>786</v>
      </c>
      <c r="H120" s="2" t="s">
        <v>787</v>
      </c>
      <c r="I120" s="4">
        <v>0</v>
      </c>
      <c r="J120" s="4">
        <v>267835909</v>
      </c>
      <c r="K120" s="4">
        <f t="shared" si="1"/>
        <v>267835909</v>
      </c>
      <c r="L120" s="2" t="s">
        <v>784</v>
      </c>
      <c r="M120" s="2" t="s">
        <v>29</v>
      </c>
      <c r="N120" s="2" t="s">
        <v>681</v>
      </c>
      <c r="O120" s="6">
        <v>46099.453071064818</v>
      </c>
      <c r="P120" s="6">
        <v>46099.453071064818</v>
      </c>
      <c r="Q120" s="2" t="s">
        <v>785</v>
      </c>
      <c r="R120" s="2" t="s">
        <v>785</v>
      </c>
    </row>
    <row r="121" spans="1:18" ht="10.5" customHeight="1" x14ac:dyDescent="0.25">
      <c r="A121" s="5">
        <v>46099</v>
      </c>
      <c r="B121" s="2" t="s">
        <v>779</v>
      </c>
      <c r="C121" s="3" t="s">
        <v>902</v>
      </c>
      <c r="D121" s="2" t="s">
        <v>123</v>
      </c>
      <c r="E121" s="2" t="s">
        <v>124</v>
      </c>
      <c r="F121" s="2" t="s">
        <v>903</v>
      </c>
      <c r="G121" s="2" t="s">
        <v>782</v>
      </c>
      <c r="H121" s="2" t="s">
        <v>783</v>
      </c>
      <c r="I121" s="4">
        <v>653672727</v>
      </c>
      <c r="J121" s="4">
        <v>0</v>
      </c>
      <c r="K121" s="4">
        <f t="shared" si="1"/>
        <v>-653672727</v>
      </c>
      <c r="L121" s="2" t="s">
        <v>784</v>
      </c>
      <c r="M121" s="2" t="s">
        <v>29</v>
      </c>
      <c r="N121" s="2" t="s">
        <v>125</v>
      </c>
      <c r="O121" s="6">
        <v>46099.543601192127</v>
      </c>
      <c r="P121" s="6">
        <v>46099.543601192127</v>
      </c>
      <c r="Q121" s="2" t="s">
        <v>785</v>
      </c>
      <c r="R121" s="2" t="s">
        <v>785</v>
      </c>
    </row>
    <row r="122" spans="1:18" ht="10.5" customHeight="1" x14ac:dyDescent="0.25">
      <c r="A122" s="5">
        <v>46099</v>
      </c>
      <c r="B122" s="2" t="s">
        <v>779</v>
      </c>
      <c r="C122" s="3" t="s">
        <v>902</v>
      </c>
      <c r="D122" s="2" t="s">
        <v>123</v>
      </c>
      <c r="E122" s="2" t="s">
        <v>124</v>
      </c>
      <c r="F122" s="2" t="s">
        <v>903</v>
      </c>
      <c r="G122" s="2" t="s">
        <v>786</v>
      </c>
      <c r="H122" s="2" t="s">
        <v>787</v>
      </c>
      <c r="I122" s="4">
        <v>0</v>
      </c>
      <c r="J122" s="4">
        <v>632781818</v>
      </c>
      <c r="K122" s="4">
        <f t="shared" si="1"/>
        <v>632781818</v>
      </c>
      <c r="L122" s="2" t="s">
        <v>784</v>
      </c>
      <c r="M122" s="2" t="s">
        <v>29</v>
      </c>
      <c r="N122" s="2" t="s">
        <v>125</v>
      </c>
      <c r="O122" s="6">
        <v>46099.543601192127</v>
      </c>
      <c r="P122" s="6">
        <v>46099.543601192127</v>
      </c>
      <c r="Q122" s="2" t="s">
        <v>785</v>
      </c>
      <c r="R122" s="2" t="s">
        <v>785</v>
      </c>
    </row>
    <row r="123" spans="1:18" ht="10.5" customHeight="1" x14ac:dyDescent="0.25">
      <c r="A123" s="5">
        <v>46099</v>
      </c>
      <c r="B123" s="2" t="s">
        <v>779</v>
      </c>
      <c r="C123" s="3" t="s">
        <v>904</v>
      </c>
      <c r="D123" s="2" t="s">
        <v>101</v>
      </c>
      <c r="E123" s="2" t="s">
        <v>102</v>
      </c>
      <c r="F123" s="2" t="s">
        <v>905</v>
      </c>
      <c r="G123" s="2" t="s">
        <v>782</v>
      </c>
      <c r="H123" s="2" t="s">
        <v>783</v>
      </c>
      <c r="I123" s="4">
        <v>653672727</v>
      </c>
      <c r="J123" s="4">
        <v>0</v>
      </c>
      <c r="K123" s="4">
        <f t="shared" si="1"/>
        <v>-653672727</v>
      </c>
      <c r="L123" s="2" t="s">
        <v>784</v>
      </c>
      <c r="M123" s="2" t="s">
        <v>29</v>
      </c>
      <c r="N123" s="2" t="s">
        <v>103</v>
      </c>
      <c r="O123" s="6">
        <v>46099.43470957176</v>
      </c>
      <c r="P123" s="6">
        <v>46099.467837997683</v>
      </c>
      <c r="Q123" s="2" t="s">
        <v>785</v>
      </c>
      <c r="R123" s="2" t="s">
        <v>785</v>
      </c>
    </row>
    <row r="124" spans="1:18" ht="10.5" customHeight="1" x14ac:dyDescent="0.25">
      <c r="A124" s="5">
        <v>46099</v>
      </c>
      <c r="B124" s="2" t="s">
        <v>779</v>
      </c>
      <c r="C124" s="3" t="s">
        <v>904</v>
      </c>
      <c r="D124" s="2" t="s">
        <v>101</v>
      </c>
      <c r="E124" s="2" t="s">
        <v>102</v>
      </c>
      <c r="F124" s="2" t="s">
        <v>905</v>
      </c>
      <c r="G124" s="2" t="s">
        <v>786</v>
      </c>
      <c r="H124" s="2" t="s">
        <v>787</v>
      </c>
      <c r="I124" s="4">
        <v>0</v>
      </c>
      <c r="J124" s="4">
        <v>630963636</v>
      </c>
      <c r="K124" s="4">
        <f t="shared" si="1"/>
        <v>630963636</v>
      </c>
      <c r="L124" s="2" t="s">
        <v>784</v>
      </c>
      <c r="M124" s="2" t="s">
        <v>29</v>
      </c>
      <c r="N124" s="2" t="s">
        <v>103</v>
      </c>
      <c r="O124" s="6">
        <v>46099.43470957176</v>
      </c>
      <c r="P124" s="6">
        <v>46099.467837997683</v>
      </c>
      <c r="Q124" s="2" t="s">
        <v>785</v>
      </c>
      <c r="R124" s="2" t="s">
        <v>785</v>
      </c>
    </row>
    <row r="125" spans="1:18" ht="10.5" customHeight="1" x14ac:dyDescent="0.25">
      <c r="A125" s="5">
        <v>46099</v>
      </c>
      <c r="B125" s="2" t="s">
        <v>779</v>
      </c>
      <c r="C125" s="3" t="s">
        <v>906</v>
      </c>
      <c r="D125" s="2" t="s">
        <v>249</v>
      </c>
      <c r="E125" s="2" t="s">
        <v>250</v>
      </c>
      <c r="F125" s="2" t="s">
        <v>907</v>
      </c>
      <c r="G125" s="2" t="s">
        <v>782</v>
      </c>
      <c r="H125" s="2" t="s">
        <v>783</v>
      </c>
      <c r="I125" s="4">
        <v>653672727</v>
      </c>
      <c r="J125" s="4">
        <v>0</v>
      </c>
      <c r="K125" s="4">
        <f t="shared" si="1"/>
        <v>-653672727</v>
      </c>
      <c r="L125" s="2" t="s">
        <v>784</v>
      </c>
      <c r="M125" s="2" t="s">
        <v>20</v>
      </c>
      <c r="N125" s="2" t="s">
        <v>251</v>
      </c>
      <c r="O125" s="6">
        <v>46099.581864548607</v>
      </c>
      <c r="P125" s="6">
        <v>46099.581864548607</v>
      </c>
      <c r="Q125" s="2" t="s">
        <v>785</v>
      </c>
      <c r="R125" s="2" t="s">
        <v>785</v>
      </c>
    </row>
    <row r="126" spans="1:18" ht="10.5" customHeight="1" x14ac:dyDescent="0.25">
      <c r="A126" s="5">
        <v>46099</v>
      </c>
      <c r="B126" s="2" t="s">
        <v>779</v>
      </c>
      <c r="C126" s="3" t="s">
        <v>906</v>
      </c>
      <c r="D126" s="2" t="s">
        <v>249</v>
      </c>
      <c r="E126" s="2" t="s">
        <v>250</v>
      </c>
      <c r="F126" s="2" t="s">
        <v>907</v>
      </c>
      <c r="G126" s="2" t="s">
        <v>786</v>
      </c>
      <c r="H126" s="2" t="s">
        <v>787</v>
      </c>
      <c r="I126" s="4">
        <v>0</v>
      </c>
      <c r="J126" s="4">
        <v>631054545</v>
      </c>
      <c r="K126" s="4">
        <f t="shared" ref="K126:K189" si="2">J126-I126</f>
        <v>631054545</v>
      </c>
      <c r="L126" s="2" t="s">
        <v>784</v>
      </c>
      <c r="M126" s="2" t="s">
        <v>20</v>
      </c>
      <c r="N126" s="2" t="s">
        <v>251</v>
      </c>
      <c r="O126" s="6">
        <v>46099.581864548607</v>
      </c>
      <c r="P126" s="6">
        <v>46099.581864548607</v>
      </c>
      <c r="Q126" s="2" t="s">
        <v>785</v>
      </c>
      <c r="R126" s="2" t="s">
        <v>785</v>
      </c>
    </row>
    <row r="127" spans="1:18" ht="10.5" customHeight="1" x14ac:dyDescent="0.25">
      <c r="A127" s="5">
        <v>46099</v>
      </c>
      <c r="B127" s="2" t="s">
        <v>779</v>
      </c>
      <c r="C127" s="3" t="s">
        <v>908</v>
      </c>
      <c r="D127" s="2" t="s">
        <v>126</v>
      </c>
      <c r="E127" s="2" t="s">
        <v>127</v>
      </c>
      <c r="F127" s="2" t="s">
        <v>909</v>
      </c>
      <c r="G127" s="2" t="s">
        <v>782</v>
      </c>
      <c r="H127" s="2" t="s">
        <v>783</v>
      </c>
      <c r="I127" s="4">
        <v>653672727</v>
      </c>
      <c r="J127" s="4">
        <v>0</v>
      </c>
      <c r="K127" s="4">
        <f t="shared" si="2"/>
        <v>-653672727</v>
      </c>
      <c r="L127" s="2" t="s">
        <v>784</v>
      </c>
      <c r="M127" s="2" t="s">
        <v>54</v>
      </c>
      <c r="N127" s="2" t="s">
        <v>128</v>
      </c>
      <c r="O127" s="6">
        <v>46099.601599884263</v>
      </c>
      <c r="P127" s="6">
        <v>46099.601599884263</v>
      </c>
      <c r="Q127" s="2" t="s">
        <v>785</v>
      </c>
      <c r="R127" s="2" t="s">
        <v>785</v>
      </c>
    </row>
    <row r="128" spans="1:18" ht="10.5" customHeight="1" x14ac:dyDescent="0.25">
      <c r="A128" s="5">
        <v>46099</v>
      </c>
      <c r="B128" s="2" t="s">
        <v>779</v>
      </c>
      <c r="C128" s="3" t="s">
        <v>908</v>
      </c>
      <c r="D128" s="2" t="s">
        <v>126</v>
      </c>
      <c r="E128" s="2" t="s">
        <v>127</v>
      </c>
      <c r="F128" s="2" t="s">
        <v>909</v>
      </c>
      <c r="G128" s="2" t="s">
        <v>786</v>
      </c>
      <c r="H128" s="2" t="s">
        <v>787</v>
      </c>
      <c r="I128" s="4">
        <v>0</v>
      </c>
      <c r="J128" s="4">
        <v>675454545</v>
      </c>
      <c r="K128" s="4">
        <f t="shared" si="2"/>
        <v>675454545</v>
      </c>
      <c r="L128" s="2" t="s">
        <v>784</v>
      </c>
      <c r="M128" s="2" t="s">
        <v>54</v>
      </c>
      <c r="N128" s="2" t="s">
        <v>128</v>
      </c>
      <c r="O128" s="6">
        <v>46099.601599884263</v>
      </c>
      <c r="P128" s="6">
        <v>46099.601599884263</v>
      </c>
      <c r="Q128" s="2" t="s">
        <v>785</v>
      </c>
      <c r="R128" s="2" t="s">
        <v>785</v>
      </c>
    </row>
    <row r="129" spans="1:18" ht="10.5" customHeight="1" x14ac:dyDescent="0.25">
      <c r="A129" s="5">
        <v>46099</v>
      </c>
      <c r="B129" s="2" t="s">
        <v>779</v>
      </c>
      <c r="C129" s="3" t="s">
        <v>910</v>
      </c>
      <c r="D129" s="2" t="s">
        <v>542</v>
      </c>
      <c r="E129" s="2" t="s">
        <v>543</v>
      </c>
      <c r="F129" s="2" t="s">
        <v>911</v>
      </c>
      <c r="G129" s="2" t="s">
        <v>782</v>
      </c>
      <c r="H129" s="2" t="s">
        <v>783</v>
      </c>
      <c r="I129" s="4">
        <v>281890909</v>
      </c>
      <c r="J129" s="4">
        <v>0</v>
      </c>
      <c r="K129" s="4">
        <f t="shared" si="2"/>
        <v>-281890909</v>
      </c>
      <c r="L129" s="2" t="s">
        <v>784</v>
      </c>
      <c r="M129" s="2" t="s">
        <v>29</v>
      </c>
      <c r="N129" s="2" t="s">
        <v>544</v>
      </c>
      <c r="O129" s="6">
        <v>46099.619664386577</v>
      </c>
      <c r="P129" s="6">
        <v>46099.619664386577</v>
      </c>
      <c r="Q129" s="2" t="s">
        <v>785</v>
      </c>
      <c r="R129" s="2" t="s">
        <v>785</v>
      </c>
    </row>
    <row r="130" spans="1:18" ht="10.5" customHeight="1" x14ac:dyDescent="0.25">
      <c r="A130" s="5">
        <v>46099</v>
      </c>
      <c r="B130" s="2" t="s">
        <v>779</v>
      </c>
      <c r="C130" s="3" t="s">
        <v>910</v>
      </c>
      <c r="D130" s="2" t="s">
        <v>542</v>
      </c>
      <c r="E130" s="2" t="s">
        <v>543</v>
      </c>
      <c r="F130" s="2" t="s">
        <v>911</v>
      </c>
      <c r="G130" s="2" t="s">
        <v>786</v>
      </c>
      <c r="H130" s="2" t="s">
        <v>787</v>
      </c>
      <c r="I130" s="4">
        <v>0</v>
      </c>
      <c r="J130" s="4">
        <v>276018182</v>
      </c>
      <c r="K130" s="4">
        <f t="shared" si="2"/>
        <v>276018182</v>
      </c>
      <c r="L130" s="2" t="s">
        <v>784</v>
      </c>
      <c r="M130" s="2" t="s">
        <v>29</v>
      </c>
      <c r="N130" s="2" t="s">
        <v>544</v>
      </c>
      <c r="O130" s="6">
        <v>46099.619664386577</v>
      </c>
      <c r="P130" s="6">
        <v>46099.619664386577</v>
      </c>
      <c r="Q130" s="2" t="s">
        <v>785</v>
      </c>
      <c r="R130" s="2" t="s">
        <v>785</v>
      </c>
    </row>
    <row r="131" spans="1:18" ht="10.5" customHeight="1" x14ac:dyDescent="0.25">
      <c r="A131" s="5">
        <v>46099</v>
      </c>
      <c r="B131" s="2" t="s">
        <v>779</v>
      </c>
      <c r="C131" s="3" t="s">
        <v>912</v>
      </c>
      <c r="D131" s="2" t="s">
        <v>509</v>
      </c>
      <c r="E131" s="2" t="s">
        <v>510</v>
      </c>
      <c r="F131" s="2" t="s">
        <v>913</v>
      </c>
      <c r="G131" s="2" t="s">
        <v>782</v>
      </c>
      <c r="H131" s="2" t="s">
        <v>783</v>
      </c>
      <c r="I131" s="4">
        <v>461672727</v>
      </c>
      <c r="J131" s="4">
        <v>0</v>
      </c>
      <c r="K131" s="4">
        <f t="shared" si="2"/>
        <v>-461672727</v>
      </c>
      <c r="L131" s="2" t="s">
        <v>784</v>
      </c>
      <c r="M131" s="2" t="s">
        <v>43</v>
      </c>
      <c r="N131" s="2" t="s">
        <v>511</v>
      </c>
      <c r="O131" s="6">
        <v>46099.64412384259</v>
      </c>
      <c r="P131" s="6">
        <v>46099.64412384259</v>
      </c>
      <c r="Q131" s="2" t="s">
        <v>785</v>
      </c>
      <c r="R131" s="2" t="s">
        <v>785</v>
      </c>
    </row>
    <row r="132" spans="1:18" ht="10.5" customHeight="1" x14ac:dyDescent="0.25">
      <c r="A132" s="5">
        <v>46099</v>
      </c>
      <c r="B132" s="2" t="s">
        <v>779</v>
      </c>
      <c r="C132" s="3" t="s">
        <v>912</v>
      </c>
      <c r="D132" s="2" t="s">
        <v>509</v>
      </c>
      <c r="E132" s="2" t="s">
        <v>510</v>
      </c>
      <c r="F132" s="2" t="s">
        <v>913</v>
      </c>
      <c r="G132" s="2" t="s">
        <v>786</v>
      </c>
      <c r="H132" s="2" t="s">
        <v>787</v>
      </c>
      <c r="I132" s="4">
        <v>0</v>
      </c>
      <c r="J132" s="4">
        <v>452054545</v>
      </c>
      <c r="K132" s="4">
        <f t="shared" si="2"/>
        <v>452054545</v>
      </c>
      <c r="L132" s="2" t="s">
        <v>784</v>
      </c>
      <c r="M132" s="2" t="s">
        <v>43</v>
      </c>
      <c r="N132" s="2" t="s">
        <v>511</v>
      </c>
      <c r="O132" s="6">
        <v>46099.64412384259</v>
      </c>
      <c r="P132" s="6">
        <v>46099.64412384259</v>
      </c>
      <c r="Q132" s="2" t="s">
        <v>785</v>
      </c>
      <c r="R132" s="2" t="s">
        <v>785</v>
      </c>
    </row>
    <row r="133" spans="1:18" ht="10.5" customHeight="1" x14ac:dyDescent="0.25">
      <c r="A133" s="5">
        <v>46099</v>
      </c>
      <c r="B133" s="2" t="s">
        <v>779</v>
      </c>
      <c r="C133" s="3" t="s">
        <v>914</v>
      </c>
      <c r="D133" s="2" t="s">
        <v>183</v>
      </c>
      <c r="E133" s="2" t="s">
        <v>184</v>
      </c>
      <c r="F133" s="2" t="s">
        <v>915</v>
      </c>
      <c r="G133" s="2" t="s">
        <v>782</v>
      </c>
      <c r="H133" s="2" t="s">
        <v>783</v>
      </c>
      <c r="I133" s="4">
        <v>653672727</v>
      </c>
      <c r="J133" s="4">
        <v>0</v>
      </c>
      <c r="K133" s="4">
        <f t="shared" si="2"/>
        <v>-653672727</v>
      </c>
      <c r="L133" s="2" t="s">
        <v>784</v>
      </c>
      <c r="M133" s="2" t="s">
        <v>54</v>
      </c>
      <c r="N133" s="2" t="s">
        <v>185</v>
      </c>
      <c r="O133" s="6">
        <v>46099.636396759262</v>
      </c>
      <c r="P133" s="6">
        <v>46099.636396759262</v>
      </c>
      <c r="Q133" s="2" t="s">
        <v>785</v>
      </c>
      <c r="R133" s="2" t="s">
        <v>785</v>
      </c>
    </row>
    <row r="134" spans="1:18" ht="10.5" customHeight="1" x14ac:dyDescent="0.25">
      <c r="A134" s="5">
        <v>46099</v>
      </c>
      <c r="B134" s="2" t="s">
        <v>779</v>
      </c>
      <c r="C134" s="3" t="s">
        <v>914</v>
      </c>
      <c r="D134" s="2" t="s">
        <v>183</v>
      </c>
      <c r="E134" s="2" t="s">
        <v>184</v>
      </c>
      <c r="F134" s="2" t="s">
        <v>915</v>
      </c>
      <c r="G134" s="2" t="s">
        <v>786</v>
      </c>
      <c r="H134" s="2" t="s">
        <v>787</v>
      </c>
      <c r="I134" s="4">
        <v>0</v>
      </c>
      <c r="J134" s="4">
        <v>629145455</v>
      </c>
      <c r="K134" s="4">
        <f t="shared" si="2"/>
        <v>629145455</v>
      </c>
      <c r="L134" s="2" t="s">
        <v>784</v>
      </c>
      <c r="M134" s="2" t="s">
        <v>54</v>
      </c>
      <c r="N134" s="2" t="s">
        <v>185</v>
      </c>
      <c r="O134" s="6">
        <v>46099.636396759262</v>
      </c>
      <c r="P134" s="6">
        <v>46099.636396759262</v>
      </c>
      <c r="Q134" s="2" t="s">
        <v>785</v>
      </c>
      <c r="R134" s="2" t="s">
        <v>785</v>
      </c>
    </row>
    <row r="135" spans="1:18" ht="10.5" customHeight="1" x14ac:dyDescent="0.25">
      <c r="A135" s="5">
        <v>46099</v>
      </c>
      <c r="B135" s="2" t="s">
        <v>779</v>
      </c>
      <c r="C135" s="3" t="s">
        <v>916</v>
      </c>
      <c r="D135" s="2" t="s">
        <v>423</v>
      </c>
      <c r="E135" s="2" t="s">
        <v>424</v>
      </c>
      <c r="F135" s="2" t="s">
        <v>917</v>
      </c>
      <c r="G135" s="2" t="s">
        <v>782</v>
      </c>
      <c r="H135" s="2" t="s">
        <v>783</v>
      </c>
      <c r="I135" s="4">
        <v>461672727</v>
      </c>
      <c r="J135" s="4">
        <v>0</v>
      </c>
      <c r="K135" s="4">
        <f t="shared" si="2"/>
        <v>-461672727</v>
      </c>
      <c r="L135" s="2" t="s">
        <v>784</v>
      </c>
      <c r="M135" s="2" t="s">
        <v>29</v>
      </c>
      <c r="N135" s="2" t="s">
        <v>425</v>
      </c>
      <c r="O135" s="6">
        <v>46099.449940590282</v>
      </c>
      <c r="P135" s="6">
        <v>46099.449940590282</v>
      </c>
      <c r="Q135" s="2" t="s">
        <v>785</v>
      </c>
      <c r="R135" s="2" t="s">
        <v>785</v>
      </c>
    </row>
    <row r="136" spans="1:18" ht="10.5" customHeight="1" x14ac:dyDescent="0.25">
      <c r="A136" s="5">
        <v>46099</v>
      </c>
      <c r="B136" s="2" t="s">
        <v>779</v>
      </c>
      <c r="C136" s="3" t="s">
        <v>916</v>
      </c>
      <c r="D136" s="2" t="s">
        <v>423</v>
      </c>
      <c r="E136" s="2" t="s">
        <v>424</v>
      </c>
      <c r="F136" s="2" t="s">
        <v>917</v>
      </c>
      <c r="G136" s="2" t="s">
        <v>786</v>
      </c>
      <c r="H136" s="2" t="s">
        <v>787</v>
      </c>
      <c r="I136" s="4">
        <v>0</v>
      </c>
      <c r="J136" s="4">
        <v>429327273</v>
      </c>
      <c r="K136" s="4">
        <f t="shared" si="2"/>
        <v>429327273</v>
      </c>
      <c r="L136" s="2" t="s">
        <v>784</v>
      </c>
      <c r="M136" s="2" t="s">
        <v>29</v>
      </c>
      <c r="N136" s="2" t="s">
        <v>425</v>
      </c>
      <c r="O136" s="6">
        <v>46099.449940590282</v>
      </c>
      <c r="P136" s="6">
        <v>46099.449940590282</v>
      </c>
      <c r="Q136" s="2" t="s">
        <v>785</v>
      </c>
      <c r="R136" s="2" t="s">
        <v>785</v>
      </c>
    </row>
    <row r="137" spans="1:18" ht="10.5" customHeight="1" x14ac:dyDescent="0.25">
      <c r="A137" s="5">
        <v>46099</v>
      </c>
      <c r="B137" s="2" t="s">
        <v>779</v>
      </c>
      <c r="C137" s="3" t="s">
        <v>918</v>
      </c>
      <c r="D137" s="2" t="s">
        <v>685</v>
      </c>
      <c r="E137" s="2" t="s">
        <v>686</v>
      </c>
      <c r="F137" s="2" t="s">
        <v>919</v>
      </c>
      <c r="G137" s="2" t="s">
        <v>782</v>
      </c>
      <c r="H137" s="2" t="s">
        <v>783</v>
      </c>
      <c r="I137" s="4">
        <v>274909091</v>
      </c>
      <c r="J137" s="4">
        <v>0</v>
      </c>
      <c r="K137" s="4">
        <f t="shared" si="2"/>
        <v>-274909091</v>
      </c>
      <c r="L137" s="2" t="s">
        <v>784</v>
      </c>
      <c r="M137" s="2" t="s">
        <v>50</v>
      </c>
      <c r="N137" s="2" t="s">
        <v>687</v>
      </c>
      <c r="O137" s="6">
        <v>46099.712545486109</v>
      </c>
      <c r="P137" s="6">
        <v>46099.712545486109</v>
      </c>
      <c r="Q137" s="2" t="s">
        <v>785</v>
      </c>
      <c r="R137" s="2" t="s">
        <v>785</v>
      </c>
    </row>
    <row r="138" spans="1:18" ht="10.5" customHeight="1" x14ac:dyDescent="0.25">
      <c r="A138" s="5">
        <v>46099</v>
      </c>
      <c r="B138" s="2" t="s">
        <v>779</v>
      </c>
      <c r="C138" s="3" t="s">
        <v>918</v>
      </c>
      <c r="D138" s="2" t="s">
        <v>685</v>
      </c>
      <c r="E138" s="2" t="s">
        <v>686</v>
      </c>
      <c r="F138" s="2" t="s">
        <v>919</v>
      </c>
      <c r="G138" s="2" t="s">
        <v>786</v>
      </c>
      <c r="H138" s="2" t="s">
        <v>787</v>
      </c>
      <c r="I138" s="4">
        <v>0</v>
      </c>
      <c r="J138" s="4">
        <v>269181818</v>
      </c>
      <c r="K138" s="4">
        <f t="shared" si="2"/>
        <v>269181818</v>
      </c>
      <c r="L138" s="2" t="s">
        <v>784</v>
      </c>
      <c r="M138" s="2" t="s">
        <v>50</v>
      </c>
      <c r="N138" s="2" t="s">
        <v>687</v>
      </c>
      <c r="O138" s="6">
        <v>46099.712545486109</v>
      </c>
      <c r="P138" s="6">
        <v>46099.712545486109</v>
      </c>
      <c r="Q138" s="2" t="s">
        <v>785</v>
      </c>
      <c r="R138" s="2" t="s">
        <v>785</v>
      </c>
    </row>
    <row r="139" spans="1:18" ht="10.5" customHeight="1" x14ac:dyDescent="0.25">
      <c r="A139" s="5">
        <v>46099</v>
      </c>
      <c r="B139" s="2" t="s">
        <v>779</v>
      </c>
      <c r="C139" s="3" t="s">
        <v>920</v>
      </c>
      <c r="D139" s="2" t="s">
        <v>284</v>
      </c>
      <c r="E139" s="2" t="s">
        <v>285</v>
      </c>
      <c r="F139" s="2" t="s">
        <v>921</v>
      </c>
      <c r="G139" s="2" t="s">
        <v>782</v>
      </c>
      <c r="H139" s="2" t="s">
        <v>783</v>
      </c>
      <c r="I139" s="4">
        <v>653672727</v>
      </c>
      <c r="J139" s="4">
        <v>0</v>
      </c>
      <c r="K139" s="4">
        <f t="shared" si="2"/>
        <v>-653672727</v>
      </c>
      <c r="L139" s="2" t="s">
        <v>784</v>
      </c>
      <c r="M139" s="2" t="s">
        <v>43</v>
      </c>
      <c r="N139" s="2" t="s">
        <v>286</v>
      </c>
      <c r="O139" s="6">
        <v>46099.715529513887</v>
      </c>
      <c r="P139" s="6">
        <v>46100.680912581018</v>
      </c>
      <c r="Q139" s="2" t="s">
        <v>785</v>
      </c>
      <c r="R139" s="2" t="s">
        <v>785</v>
      </c>
    </row>
    <row r="140" spans="1:18" ht="10.5" customHeight="1" x14ac:dyDescent="0.25">
      <c r="A140" s="5">
        <v>46099</v>
      </c>
      <c r="B140" s="2" t="s">
        <v>779</v>
      </c>
      <c r="C140" s="3" t="s">
        <v>920</v>
      </c>
      <c r="D140" s="2" t="s">
        <v>284</v>
      </c>
      <c r="E140" s="2" t="s">
        <v>285</v>
      </c>
      <c r="F140" s="2" t="s">
        <v>921</v>
      </c>
      <c r="G140" s="2" t="s">
        <v>786</v>
      </c>
      <c r="H140" s="2" t="s">
        <v>787</v>
      </c>
      <c r="I140" s="4">
        <v>0</v>
      </c>
      <c r="J140" s="4">
        <v>640054545</v>
      </c>
      <c r="K140" s="4">
        <f t="shared" si="2"/>
        <v>640054545</v>
      </c>
      <c r="L140" s="2" t="s">
        <v>784</v>
      </c>
      <c r="M140" s="2" t="s">
        <v>43</v>
      </c>
      <c r="N140" s="2" t="s">
        <v>286</v>
      </c>
      <c r="O140" s="6">
        <v>46099.715529513887</v>
      </c>
      <c r="P140" s="6">
        <v>46100.680912581018</v>
      </c>
      <c r="Q140" s="2" t="s">
        <v>785</v>
      </c>
      <c r="R140" s="2" t="s">
        <v>785</v>
      </c>
    </row>
    <row r="141" spans="1:18" ht="10.5" customHeight="1" x14ac:dyDescent="0.25">
      <c r="A141" s="5">
        <v>46099</v>
      </c>
      <c r="B141" s="2" t="s">
        <v>779</v>
      </c>
      <c r="C141" s="3" t="s">
        <v>922</v>
      </c>
      <c r="D141" s="2" t="s">
        <v>240</v>
      </c>
      <c r="E141" s="2" t="s">
        <v>241</v>
      </c>
      <c r="F141" s="2" t="s">
        <v>923</v>
      </c>
      <c r="G141" s="2" t="s">
        <v>782</v>
      </c>
      <c r="H141" s="2" t="s">
        <v>783</v>
      </c>
      <c r="I141" s="4">
        <v>653672727</v>
      </c>
      <c r="J141" s="4">
        <v>0</v>
      </c>
      <c r="K141" s="4">
        <f t="shared" si="2"/>
        <v>-653672727</v>
      </c>
      <c r="L141" s="2" t="s">
        <v>784</v>
      </c>
      <c r="M141" s="2" t="s">
        <v>54</v>
      </c>
      <c r="N141" s="2" t="s">
        <v>242</v>
      </c>
      <c r="O141" s="6">
        <v>46099.709804282407</v>
      </c>
      <c r="P141" s="6">
        <v>46099.749621099538</v>
      </c>
      <c r="Q141" s="2" t="s">
        <v>785</v>
      </c>
      <c r="R141" s="2" t="s">
        <v>785</v>
      </c>
    </row>
    <row r="142" spans="1:18" ht="10.5" customHeight="1" x14ac:dyDescent="0.25">
      <c r="A142" s="5">
        <v>46099</v>
      </c>
      <c r="B142" s="2" t="s">
        <v>779</v>
      </c>
      <c r="C142" s="3" t="s">
        <v>922</v>
      </c>
      <c r="D142" s="2" t="s">
        <v>240</v>
      </c>
      <c r="E142" s="2" t="s">
        <v>241</v>
      </c>
      <c r="F142" s="2" t="s">
        <v>923</v>
      </c>
      <c r="G142" s="2" t="s">
        <v>786</v>
      </c>
      <c r="H142" s="2" t="s">
        <v>787</v>
      </c>
      <c r="I142" s="4">
        <v>0</v>
      </c>
      <c r="J142" s="4">
        <v>629145455</v>
      </c>
      <c r="K142" s="4">
        <f t="shared" si="2"/>
        <v>629145455</v>
      </c>
      <c r="L142" s="2" t="s">
        <v>784</v>
      </c>
      <c r="M142" s="2" t="s">
        <v>54</v>
      </c>
      <c r="N142" s="2" t="s">
        <v>242</v>
      </c>
      <c r="O142" s="6">
        <v>46099.709804282407</v>
      </c>
      <c r="P142" s="6">
        <v>46099.749621099538</v>
      </c>
      <c r="Q142" s="2" t="s">
        <v>785</v>
      </c>
      <c r="R142" s="2" t="s">
        <v>785</v>
      </c>
    </row>
    <row r="143" spans="1:18" ht="10.5" customHeight="1" x14ac:dyDescent="0.25">
      <c r="A143" s="5">
        <v>46100</v>
      </c>
      <c r="B143" s="2" t="s">
        <v>779</v>
      </c>
      <c r="C143" s="3" t="s">
        <v>924</v>
      </c>
      <c r="D143" s="2" t="s">
        <v>258</v>
      </c>
      <c r="E143" s="2" t="s">
        <v>259</v>
      </c>
      <c r="F143" s="2" t="s">
        <v>925</v>
      </c>
      <c r="G143" s="2" t="s">
        <v>782</v>
      </c>
      <c r="H143" s="2" t="s">
        <v>783</v>
      </c>
      <c r="I143" s="4">
        <v>653672727</v>
      </c>
      <c r="J143" s="4">
        <v>0</v>
      </c>
      <c r="K143" s="4">
        <f t="shared" si="2"/>
        <v>-653672727</v>
      </c>
      <c r="L143" s="2" t="s">
        <v>784</v>
      </c>
      <c r="M143" s="2" t="s">
        <v>50</v>
      </c>
      <c r="N143" s="2" t="s">
        <v>260</v>
      </c>
      <c r="O143" s="6">
        <v>46099.586824733793</v>
      </c>
      <c r="P143" s="6">
        <v>46100.393682835653</v>
      </c>
      <c r="Q143" s="2" t="s">
        <v>785</v>
      </c>
      <c r="R143" s="2" t="s">
        <v>785</v>
      </c>
    </row>
    <row r="144" spans="1:18" ht="10.5" customHeight="1" x14ac:dyDescent="0.25">
      <c r="A144" s="5">
        <v>46100</v>
      </c>
      <c r="B144" s="2" t="s">
        <v>779</v>
      </c>
      <c r="C144" s="3" t="s">
        <v>924</v>
      </c>
      <c r="D144" s="2" t="s">
        <v>258</v>
      </c>
      <c r="E144" s="2" t="s">
        <v>259</v>
      </c>
      <c r="F144" s="2" t="s">
        <v>925</v>
      </c>
      <c r="G144" s="2" t="s">
        <v>786</v>
      </c>
      <c r="H144" s="2" t="s">
        <v>787</v>
      </c>
      <c r="I144" s="4">
        <v>0</v>
      </c>
      <c r="J144" s="4">
        <v>672050000</v>
      </c>
      <c r="K144" s="4">
        <f t="shared" si="2"/>
        <v>672050000</v>
      </c>
      <c r="L144" s="2" t="s">
        <v>784</v>
      </c>
      <c r="M144" s="2" t="s">
        <v>50</v>
      </c>
      <c r="N144" s="2" t="s">
        <v>260</v>
      </c>
      <c r="O144" s="6">
        <v>46099.586824733793</v>
      </c>
      <c r="P144" s="6">
        <v>46100.393682835653</v>
      </c>
      <c r="Q144" s="2" t="s">
        <v>785</v>
      </c>
      <c r="R144" s="2" t="s">
        <v>785</v>
      </c>
    </row>
    <row r="145" spans="1:18" ht="10.5" customHeight="1" x14ac:dyDescent="0.25">
      <c r="A145" s="5">
        <v>46100</v>
      </c>
      <c r="B145" s="2" t="s">
        <v>779</v>
      </c>
      <c r="C145" s="3" t="s">
        <v>926</v>
      </c>
      <c r="D145" s="2" t="s">
        <v>646</v>
      </c>
      <c r="E145" s="2" t="s">
        <v>647</v>
      </c>
      <c r="F145" s="2" t="s">
        <v>927</v>
      </c>
      <c r="G145" s="2" t="s">
        <v>782</v>
      </c>
      <c r="H145" s="2" t="s">
        <v>783</v>
      </c>
      <c r="I145" s="4">
        <v>274909091</v>
      </c>
      <c r="J145" s="4">
        <v>0</v>
      </c>
      <c r="K145" s="4">
        <f t="shared" si="2"/>
        <v>-274909091</v>
      </c>
      <c r="L145" s="2" t="s">
        <v>784</v>
      </c>
      <c r="M145" s="2" t="s">
        <v>20</v>
      </c>
      <c r="N145" s="2" t="s">
        <v>648</v>
      </c>
      <c r="O145" s="6">
        <v>46100.413282986112</v>
      </c>
      <c r="P145" s="6">
        <v>46100.417104166663</v>
      </c>
      <c r="Q145" s="2" t="s">
        <v>785</v>
      </c>
      <c r="R145" s="2" t="s">
        <v>785</v>
      </c>
    </row>
    <row r="146" spans="1:18" ht="10.5" customHeight="1" x14ac:dyDescent="0.25">
      <c r="A146" s="5">
        <v>46100</v>
      </c>
      <c r="B146" s="2" t="s">
        <v>779</v>
      </c>
      <c r="C146" s="3" t="s">
        <v>926</v>
      </c>
      <c r="D146" s="2" t="s">
        <v>646</v>
      </c>
      <c r="E146" s="2" t="s">
        <v>647</v>
      </c>
      <c r="F146" s="2" t="s">
        <v>927</v>
      </c>
      <c r="G146" s="2" t="s">
        <v>786</v>
      </c>
      <c r="H146" s="2" t="s">
        <v>787</v>
      </c>
      <c r="I146" s="4">
        <v>0</v>
      </c>
      <c r="J146" s="4">
        <v>263727273</v>
      </c>
      <c r="K146" s="4">
        <f t="shared" si="2"/>
        <v>263727273</v>
      </c>
      <c r="L146" s="2" t="s">
        <v>784</v>
      </c>
      <c r="M146" s="2" t="s">
        <v>20</v>
      </c>
      <c r="N146" s="2" t="s">
        <v>648</v>
      </c>
      <c r="O146" s="6">
        <v>46100.413282986112</v>
      </c>
      <c r="P146" s="6">
        <v>46100.417104166663</v>
      </c>
      <c r="Q146" s="2" t="s">
        <v>785</v>
      </c>
      <c r="R146" s="2" t="s">
        <v>785</v>
      </c>
    </row>
    <row r="147" spans="1:18" ht="10.5" customHeight="1" x14ac:dyDescent="0.25">
      <c r="A147" s="5">
        <v>46100</v>
      </c>
      <c r="B147" s="2" t="s">
        <v>779</v>
      </c>
      <c r="C147" s="3" t="s">
        <v>928</v>
      </c>
      <c r="D147" s="2" t="s">
        <v>261</v>
      </c>
      <c r="E147" s="2" t="s">
        <v>262</v>
      </c>
      <c r="F147" s="2" t="s">
        <v>929</v>
      </c>
      <c r="G147" s="2" t="s">
        <v>782</v>
      </c>
      <c r="H147" s="2" t="s">
        <v>783</v>
      </c>
      <c r="I147" s="4">
        <v>653672727</v>
      </c>
      <c r="J147" s="4">
        <v>0</v>
      </c>
      <c r="K147" s="4">
        <f t="shared" si="2"/>
        <v>-653672727</v>
      </c>
      <c r="L147" s="2" t="s">
        <v>784</v>
      </c>
      <c r="M147" s="2" t="s">
        <v>20</v>
      </c>
      <c r="N147" s="2" t="s">
        <v>263</v>
      </c>
      <c r="O147" s="6">
        <v>46100.416845370368</v>
      </c>
      <c r="P147" s="6">
        <v>46100.416845370368</v>
      </c>
      <c r="Q147" s="2" t="s">
        <v>785</v>
      </c>
      <c r="R147" s="2" t="s">
        <v>785</v>
      </c>
    </row>
    <row r="148" spans="1:18" ht="10.5" customHeight="1" x14ac:dyDescent="0.25">
      <c r="A148" s="5">
        <v>46100</v>
      </c>
      <c r="B148" s="2" t="s">
        <v>779</v>
      </c>
      <c r="C148" s="3" t="s">
        <v>928</v>
      </c>
      <c r="D148" s="2" t="s">
        <v>261</v>
      </c>
      <c r="E148" s="2" t="s">
        <v>262</v>
      </c>
      <c r="F148" s="2" t="s">
        <v>929</v>
      </c>
      <c r="G148" s="2" t="s">
        <v>786</v>
      </c>
      <c r="H148" s="2" t="s">
        <v>787</v>
      </c>
      <c r="I148" s="4">
        <v>0</v>
      </c>
      <c r="J148" s="4">
        <v>660481818</v>
      </c>
      <c r="K148" s="4">
        <f t="shared" si="2"/>
        <v>660481818</v>
      </c>
      <c r="L148" s="2" t="s">
        <v>784</v>
      </c>
      <c r="M148" s="2" t="s">
        <v>20</v>
      </c>
      <c r="N148" s="2" t="s">
        <v>263</v>
      </c>
      <c r="O148" s="6">
        <v>46100.416845370368</v>
      </c>
      <c r="P148" s="6">
        <v>46100.416845370368</v>
      </c>
      <c r="Q148" s="2" t="s">
        <v>785</v>
      </c>
      <c r="R148" s="2" t="s">
        <v>785</v>
      </c>
    </row>
    <row r="149" spans="1:18" ht="10.5" customHeight="1" x14ac:dyDescent="0.25">
      <c r="A149" s="5">
        <v>46100</v>
      </c>
      <c r="B149" s="2" t="s">
        <v>779</v>
      </c>
      <c r="C149" s="3" t="s">
        <v>930</v>
      </c>
      <c r="D149" s="2" t="s">
        <v>138</v>
      </c>
      <c r="E149" s="2" t="s">
        <v>139</v>
      </c>
      <c r="F149" s="2" t="s">
        <v>931</v>
      </c>
      <c r="G149" s="2" t="s">
        <v>782</v>
      </c>
      <c r="H149" s="2" t="s">
        <v>783</v>
      </c>
      <c r="I149" s="4">
        <v>653672727</v>
      </c>
      <c r="J149" s="4">
        <v>0</v>
      </c>
      <c r="K149" s="4">
        <f t="shared" si="2"/>
        <v>-653672727</v>
      </c>
      <c r="L149" s="2" t="s">
        <v>784</v>
      </c>
      <c r="M149" s="2" t="s">
        <v>54</v>
      </c>
      <c r="N149" s="2" t="s">
        <v>140</v>
      </c>
      <c r="O149" s="6">
        <v>46100.438860185182</v>
      </c>
      <c r="P149" s="6">
        <v>46100.438860185182</v>
      </c>
      <c r="Q149" s="2" t="s">
        <v>785</v>
      </c>
      <c r="R149" s="2" t="s">
        <v>785</v>
      </c>
    </row>
    <row r="150" spans="1:18" ht="10.5" customHeight="1" x14ac:dyDescent="0.25">
      <c r="A150" s="5">
        <v>46100</v>
      </c>
      <c r="B150" s="2" t="s">
        <v>779</v>
      </c>
      <c r="C150" s="3" t="s">
        <v>930</v>
      </c>
      <c r="D150" s="2" t="s">
        <v>138</v>
      </c>
      <c r="E150" s="2" t="s">
        <v>139</v>
      </c>
      <c r="F150" s="2" t="s">
        <v>931</v>
      </c>
      <c r="G150" s="2" t="s">
        <v>786</v>
      </c>
      <c r="H150" s="2" t="s">
        <v>787</v>
      </c>
      <c r="I150" s="4">
        <v>0</v>
      </c>
      <c r="J150" s="4">
        <v>626418182</v>
      </c>
      <c r="K150" s="4">
        <f t="shared" si="2"/>
        <v>626418182</v>
      </c>
      <c r="L150" s="2" t="s">
        <v>784</v>
      </c>
      <c r="M150" s="2" t="s">
        <v>54</v>
      </c>
      <c r="N150" s="2" t="s">
        <v>140</v>
      </c>
      <c r="O150" s="6">
        <v>46100.438860185182</v>
      </c>
      <c r="P150" s="6">
        <v>46100.438860185182</v>
      </c>
      <c r="Q150" s="2" t="s">
        <v>785</v>
      </c>
      <c r="R150" s="2" t="s">
        <v>785</v>
      </c>
    </row>
    <row r="151" spans="1:18" ht="10.5" customHeight="1" x14ac:dyDescent="0.25">
      <c r="A151" s="5">
        <v>46100</v>
      </c>
      <c r="B151" s="2" t="s">
        <v>779</v>
      </c>
      <c r="C151" s="3" t="s">
        <v>932</v>
      </c>
      <c r="D151" s="2" t="s">
        <v>363</v>
      </c>
      <c r="E151" s="2" t="s">
        <v>364</v>
      </c>
      <c r="F151" s="2" t="s">
        <v>933</v>
      </c>
      <c r="G151" s="2" t="s">
        <v>782</v>
      </c>
      <c r="H151" s="2" t="s">
        <v>783</v>
      </c>
      <c r="I151" s="4">
        <v>714763636</v>
      </c>
      <c r="J151" s="4">
        <v>0</v>
      </c>
      <c r="K151" s="4">
        <f t="shared" si="2"/>
        <v>-714763636</v>
      </c>
      <c r="L151" s="2" t="s">
        <v>784</v>
      </c>
      <c r="M151" s="2" t="s">
        <v>29</v>
      </c>
      <c r="N151" s="2" t="s">
        <v>365</v>
      </c>
      <c r="O151" s="6">
        <v>46100.40363414352</v>
      </c>
      <c r="P151" s="6">
        <v>46100.40363414352</v>
      </c>
      <c r="Q151" s="2" t="s">
        <v>785</v>
      </c>
      <c r="R151" s="2" t="s">
        <v>785</v>
      </c>
    </row>
    <row r="152" spans="1:18" ht="10.5" customHeight="1" x14ac:dyDescent="0.25">
      <c r="A152" s="5">
        <v>46100</v>
      </c>
      <c r="B152" s="2" t="s">
        <v>779</v>
      </c>
      <c r="C152" s="3" t="s">
        <v>932</v>
      </c>
      <c r="D152" s="2" t="s">
        <v>363</v>
      </c>
      <c r="E152" s="2" t="s">
        <v>364</v>
      </c>
      <c r="F152" s="2" t="s">
        <v>933</v>
      </c>
      <c r="G152" s="2" t="s">
        <v>786</v>
      </c>
      <c r="H152" s="2" t="s">
        <v>787</v>
      </c>
      <c r="I152" s="4">
        <v>0</v>
      </c>
      <c r="J152" s="4">
        <v>696373364</v>
      </c>
      <c r="K152" s="4">
        <f t="shared" si="2"/>
        <v>696373364</v>
      </c>
      <c r="L152" s="2" t="s">
        <v>784</v>
      </c>
      <c r="M152" s="2" t="s">
        <v>29</v>
      </c>
      <c r="N152" s="2" t="s">
        <v>365</v>
      </c>
      <c r="O152" s="6">
        <v>46100.40363414352</v>
      </c>
      <c r="P152" s="6">
        <v>46100.40363414352</v>
      </c>
      <c r="Q152" s="2" t="s">
        <v>785</v>
      </c>
      <c r="R152" s="2" t="s">
        <v>785</v>
      </c>
    </row>
    <row r="153" spans="1:18" ht="10.5" customHeight="1" x14ac:dyDescent="0.25">
      <c r="A153" s="5">
        <v>46100</v>
      </c>
      <c r="B153" s="2" t="s">
        <v>779</v>
      </c>
      <c r="C153" s="3" t="s">
        <v>934</v>
      </c>
      <c r="D153" s="2" t="s">
        <v>174</v>
      </c>
      <c r="E153" s="2" t="s">
        <v>175</v>
      </c>
      <c r="F153" s="2" t="s">
        <v>935</v>
      </c>
      <c r="G153" s="2" t="s">
        <v>782</v>
      </c>
      <c r="H153" s="2" t="s">
        <v>783</v>
      </c>
      <c r="I153" s="4">
        <v>653672727</v>
      </c>
      <c r="J153" s="4">
        <v>0</v>
      </c>
      <c r="K153" s="4">
        <f t="shared" si="2"/>
        <v>-653672727</v>
      </c>
      <c r="L153" s="2" t="s">
        <v>784</v>
      </c>
      <c r="M153" s="2" t="s">
        <v>50</v>
      </c>
      <c r="N153" s="2" t="s">
        <v>176</v>
      </c>
      <c r="O153" s="6">
        <v>46100.680739664349</v>
      </c>
      <c r="P153" s="6">
        <v>46100.681517858793</v>
      </c>
      <c r="Q153" s="2" t="s">
        <v>785</v>
      </c>
      <c r="R153" s="2" t="s">
        <v>785</v>
      </c>
    </row>
    <row r="154" spans="1:18" ht="10.5" customHeight="1" x14ac:dyDescent="0.25">
      <c r="A154" s="5">
        <v>46100</v>
      </c>
      <c r="B154" s="2" t="s">
        <v>779</v>
      </c>
      <c r="C154" s="3" t="s">
        <v>934</v>
      </c>
      <c r="D154" s="2" t="s">
        <v>174</v>
      </c>
      <c r="E154" s="2" t="s">
        <v>175</v>
      </c>
      <c r="F154" s="2" t="s">
        <v>935</v>
      </c>
      <c r="G154" s="2" t="s">
        <v>786</v>
      </c>
      <c r="H154" s="2" t="s">
        <v>787</v>
      </c>
      <c r="I154" s="4">
        <v>0</v>
      </c>
      <c r="J154" s="4">
        <v>640054545</v>
      </c>
      <c r="K154" s="4">
        <f t="shared" si="2"/>
        <v>640054545</v>
      </c>
      <c r="L154" s="2" t="s">
        <v>784</v>
      </c>
      <c r="M154" s="2" t="s">
        <v>50</v>
      </c>
      <c r="N154" s="2" t="s">
        <v>176</v>
      </c>
      <c r="O154" s="6">
        <v>46100.680739664349</v>
      </c>
      <c r="P154" s="6">
        <v>46100.681517858793</v>
      </c>
      <c r="Q154" s="2" t="s">
        <v>785</v>
      </c>
      <c r="R154" s="2" t="s">
        <v>785</v>
      </c>
    </row>
    <row r="155" spans="1:18" ht="10.5" customHeight="1" x14ac:dyDescent="0.25">
      <c r="A155" s="5">
        <v>46100</v>
      </c>
      <c r="B155" s="2" t="s">
        <v>779</v>
      </c>
      <c r="C155" s="3" t="s">
        <v>936</v>
      </c>
      <c r="D155" s="2" t="s">
        <v>631</v>
      </c>
      <c r="E155" s="2" t="s">
        <v>632</v>
      </c>
      <c r="F155" s="2" t="s">
        <v>937</v>
      </c>
      <c r="G155" s="2" t="s">
        <v>782</v>
      </c>
      <c r="H155" s="2" t="s">
        <v>783</v>
      </c>
      <c r="I155" s="4">
        <v>274909091</v>
      </c>
      <c r="J155" s="4">
        <v>0</v>
      </c>
      <c r="K155" s="4">
        <f t="shared" si="2"/>
        <v>-274909091</v>
      </c>
      <c r="L155" s="2" t="s">
        <v>784</v>
      </c>
      <c r="M155" s="2" t="s">
        <v>43</v>
      </c>
      <c r="N155" s="2" t="s">
        <v>633</v>
      </c>
      <c r="O155" s="6">
        <v>46100.686148611108</v>
      </c>
      <c r="P155" s="6">
        <v>46100.686148611108</v>
      </c>
      <c r="Q155" s="2" t="s">
        <v>785</v>
      </c>
      <c r="R155" s="2" t="s">
        <v>785</v>
      </c>
    </row>
    <row r="156" spans="1:18" ht="10.5" customHeight="1" x14ac:dyDescent="0.25">
      <c r="A156" s="5">
        <v>46100</v>
      </c>
      <c r="B156" s="2" t="s">
        <v>779</v>
      </c>
      <c r="C156" s="3" t="s">
        <v>936</v>
      </c>
      <c r="D156" s="2" t="s">
        <v>631</v>
      </c>
      <c r="E156" s="2" t="s">
        <v>632</v>
      </c>
      <c r="F156" s="2" t="s">
        <v>937</v>
      </c>
      <c r="G156" s="2" t="s">
        <v>786</v>
      </c>
      <c r="H156" s="2" t="s">
        <v>787</v>
      </c>
      <c r="I156" s="4">
        <v>0</v>
      </c>
      <c r="J156" s="4">
        <v>269181818</v>
      </c>
      <c r="K156" s="4">
        <f t="shared" si="2"/>
        <v>269181818</v>
      </c>
      <c r="L156" s="2" t="s">
        <v>784</v>
      </c>
      <c r="M156" s="2" t="s">
        <v>43</v>
      </c>
      <c r="N156" s="2" t="s">
        <v>633</v>
      </c>
      <c r="O156" s="6">
        <v>46100.686148611108</v>
      </c>
      <c r="P156" s="6">
        <v>46100.686148611108</v>
      </c>
      <c r="Q156" s="2" t="s">
        <v>785</v>
      </c>
      <c r="R156" s="2" t="s">
        <v>785</v>
      </c>
    </row>
    <row r="157" spans="1:18" ht="10.5" customHeight="1" x14ac:dyDescent="0.25">
      <c r="A157" s="5">
        <v>46100</v>
      </c>
      <c r="B157" s="2" t="s">
        <v>779</v>
      </c>
      <c r="C157" s="3" t="s">
        <v>938</v>
      </c>
      <c r="D157" s="2" t="s">
        <v>628</v>
      </c>
      <c r="E157" s="2" t="s">
        <v>629</v>
      </c>
      <c r="F157" s="2" t="s">
        <v>939</v>
      </c>
      <c r="G157" s="2" t="s">
        <v>782</v>
      </c>
      <c r="H157" s="2" t="s">
        <v>783</v>
      </c>
      <c r="I157" s="4">
        <v>274909091</v>
      </c>
      <c r="J157" s="4">
        <v>0</v>
      </c>
      <c r="K157" s="4">
        <f t="shared" si="2"/>
        <v>-274909091</v>
      </c>
      <c r="L157" s="2" t="s">
        <v>784</v>
      </c>
      <c r="M157" s="2" t="s">
        <v>43</v>
      </c>
      <c r="N157" s="2" t="s">
        <v>630</v>
      </c>
      <c r="O157" s="6">
        <v>46100.708000659717</v>
      </c>
      <c r="P157" s="6">
        <v>46100.708000659717</v>
      </c>
      <c r="Q157" s="2" t="s">
        <v>785</v>
      </c>
      <c r="R157" s="2" t="s">
        <v>785</v>
      </c>
    </row>
    <row r="158" spans="1:18" ht="10.5" customHeight="1" x14ac:dyDescent="0.25">
      <c r="A158" s="5">
        <v>46100</v>
      </c>
      <c r="B158" s="2" t="s">
        <v>779</v>
      </c>
      <c r="C158" s="3" t="s">
        <v>938</v>
      </c>
      <c r="D158" s="2" t="s">
        <v>628</v>
      </c>
      <c r="E158" s="2" t="s">
        <v>629</v>
      </c>
      <c r="F158" s="2" t="s">
        <v>939</v>
      </c>
      <c r="G158" s="2" t="s">
        <v>786</v>
      </c>
      <c r="H158" s="2" t="s">
        <v>787</v>
      </c>
      <c r="I158" s="4">
        <v>0</v>
      </c>
      <c r="J158" s="4">
        <v>246272727</v>
      </c>
      <c r="K158" s="4">
        <f t="shared" si="2"/>
        <v>246272727</v>
      </c>
      <c r="L158" s="2" t="s">
        <v>784</v>
      </c>
      <c r="M158" s="2" t="s">
        <v>43</v>
      </c>
      <c r="N158" s="2" t="s">
        <v>630</v>
      </c>
      <c r="O158" s="6">
        <v>46100.708000659717</v>
      </c>
      <c r="P158" s="6">
        <v>46100.708000659717</v>
      </c>
      <c r="Q158" s="2" t="s">
        <v>785</v>
      </c>
      <c r="R158" s="2" t="s">
        <v>785</v>
      </c>
    </row>
    <row r="159" spans="1:18" ht="10.5" customHeight="1" x14ac:dyDescent="0.25">
      <c r="A159" s="5">
        <v>46101</v>
      </c>
      <c r="B159" s="2" t="s">
        <v>779</v>
      </c>
      <c r="C159" s="3" t="s">
        <v>940</v>
      </c>
      <c r="D159" s="2" t="s">
        <v>201</v>
      </c>
      <c r="E159" s="2" t="s">
        <v>202</v>
      </c>
      <c r="F159" s="2" t="s">
        <v>941</v>
      </c>
      <c r="G159" s="2" t="s">
        <v>782</v>
      </c>
      <c r="H159" s="2" t="s">
        <v>783</v>
      </c>
      <c r="I159" s="4">
        <v>653672727</v>
      </c>
      <c r="J159" s="4">
        <v>0</v>
      </c>
      <c r="K159" s="4">
        <f t="shared" si="2"/>
        <v>-653672727</v>
      </c>
      <c r="L159" s="2" t="s">
        <v>784</v>
      </c>
      <c r="M159" s="2" t="s">
        <v>43</v>
      </c>
      <c r="N159" s="2" t="s">
        <v>203</v>
      </c>
      <c r="O159" s="6">
        <v>46101.408916400462</v>
      </c>
      <c r="P159" s="6">
        <v>46101.408916400462</v>
      </c>
      <c r="Q159" s="2" t="s">
        <v>785</v>
      </c>
      <c r="R159" s="2" t="s">
        <v>785</v>
      </c>
    </row>
    <row r="160" spans="1:18" ht="10.5" customHeight="1" x14ac:dyDescent="0.25">
      <c r="A160" s="5">
        <v>46101</v>
      </c>
      <c r="B160" s="2" t="s">
        <v>779</v>
      </c>
      <c r="C160" s="3" t="s">
        <v>940</v>
      </c>
      <c r="D160" s="2" t="s">
        <v>201</v>
      </c>
      <c r="E160" s="2" t="s">
        <v>202</v>
      </c>
      <c r="F160" s="2" t="s">
        <v>941</v>
      </c>
      <c r="G160" s="2" t="s">
        <v>786</v>
      </c>
      <c r="H160" s="2" t="s">
        <v>787</v>
      </c>
      <c r="I160" s="4">
        <v>0</v>
      </c>
      <c r="J160" s="4">
        <v>626418182</v>
      </c>
      <c r="K160" s="4">
        <f t="shared" si="2"/>
        <v>626418182</v>
      </c>
      <c r="L160" s="2" t="s">
        <v>784</v>
      </c>
      <c r="M160" s="2" t="s">
        <v>43</v>
      </c>
      <c r="N160" s="2" t="s">
        <v>203</v>
      </c>
      <c r="O160" s="6">
        <v>46101.408916400462</v>
      </c>
      <c r="P160" s="6">
        <v>46101.408916400462</v>
      </c>
      <c r="Q160" s="2" t="s">
        <v>785</v>
      </c>
      <c r="R160" s="2" t="s">
        <v>785</v>
      </c>
    </row>
    <row r="161" spans="1:18" ht="10.5" customHeight="1" x14ac:dyDescent="0.25">
      <c r="A161" s="5">
        <v>46101</v>
      </c>
      <c r="B161" s="2" t="s">
        <v>779</v>
      </c>
      <c r="C161" s="3" t="s">
        <v>942</v>
      </c>
      <c r="D161" s="2" t="s">
        <v>345</v>
      </c>
      <c r="E161" s="2" t="s">
        <v>346</v>
      </c>
      <c r="F161" s="2" t="s">
        <v>943</v>
      </c>
      <c r="G161" s="2" t="s">
        <v>782</v>
      </c>
      <c r="H161" s="2" t="s">
        <v>783</v>
      </c>
      <c r="I161" s="4">
        <v>714763636</v>
      </c>
      <c r="J161" s="4">
        <v>0</v>
      </c>
      <c r="K161" s="4">
        <f t="shared" si="2"/>
        <v>-714763636</v>
      </c>
      <c r="L161" s="2" t="s">
        <v>784</v>
      </c>
      <c r="M161" s="2" t="s">
        <v>43</v>
      </c>
      <c r="N161" s="2" t="s">
        <v>347</v>
      </c>
      <c r="O161" s="6">
        <v>46101.421463391212</v>
      </c>
      <c r="P161" s="6">
        <v>46101.421463391212</v>
      </c>
      <c r="Q161" s="2" t="s">
        <v>785</v>
      </c>
      <c r="R161" s="2" t="s">
        <v>785</v>
      </c>
    </row>
    <row r="162" spans="1:18" ht="10.5" customHeight="1" x14ac:dyDescent="0.25">
      <c r="A162" s="5">
        <v>46101</v>
      </c>
      <c r="B162" s="2" t="s">
        <v>779</v>
      </c>
      <c r="C162" s="3" t="s">
        <v>942</v>
      </c>
      <c r="D162" s="2" t="s">
        <v>345</v>
      </c>
      <c r="E162" s="2" t="s">
        <v>346</v>
      </c>
      <c r="F162" s="2" t="s">
        <v>943</v>
      </c>
      <c r="G162" s="2" t="s">
        <v>786</v>
      </c>
      <c r="H162" s="2" t="s">
        <v>787</v>
      </c>
      <c r="I162" s="4">
        <v>0</v>
      </c>
      <c r="J162" s="4">
        <v>699872727</v>
      </c>
      <c r="K162" s="4">
        <f t="shared" si="2"/>
        <v>699872727</v>
      </c>
      <c r="L162" s="2" t="s">
        <v>784</v>
      </c>
      <c r="M162" s="2" t="s">
        <v>43</v>
      </c>
      <c r="N162" s="2" t="s">
        <v>347</v>
      </c>
      <c r="O162" s="6">
        <v>46101.421463391212</v>
      </c>
      <c r="P162" s="6">
        <v>46101.421463391212</v>
      </c>
      <c r="Q162" s="2" t="s">
        <v>785</v>
      </c>
      <c r="R162" s="2" t="s">
        <v>785</v>
      </c>
    </row>
    <row r="163" spans="1:18" ht="10.5" customHeight="1" x14ac:dyDescent="0.25">
      <c r="A163" s="5">
        <v>46101</v>
      </c>
      <c r="B163" s="2" t="s">
        <v>779</v>
      </c>
      <c r="C163" s="3" t="s">
        <v>944</v>
      </c>
      <c r="D163" s="2" t="s">
        <v>171</v>
      </c>
      <c r="E163" s="2" t="s">
        <v>172</v>
      </c>
      <c r="F163" s="2" t="s">
        <v>945</v>
      </c>
      <c r="G163" s="2" t="s">
        <v>782</v>
      </c>
      <c r="H163" s="2" t="s">
        <v>783</v>
      </c>
      <c r="I163" s="4">
        <v>653672727</v>
      </c>
      <c r="J163" s="4">
        <v>0</v>
      </c>
      <c r="K163" s="4">
        <f t="shared" si="2"/>
        <v>-653672727</v>
      </c>
      <c r="L163" s="2" t="s">
        <v>784</v>
      </c>
      <c r="M163" s="2" t="s">
        <v>43</v>
      </c>
      <c r="N163" s="2" t="s">
        <v>173</v>
      </c>
      <c r="O163" s="6">
        <v>46101.432650925934</v>
      </c>
      <c r="P163" s="6">
        <v>46101.432650925934</v>
      </c>
      <c r="Q163" s="2" t="s">
        <v>785</v>
      </c>
      <c r="R163" s="2" t="s">
        <v>785</v>
      </c>
    </row>
    <row r="164" spans="1:18" ht="10.5" customHeight="1" x14ac:dyDescent="0.25">
      <c r="A164" s="5">
        <v>46101</v>
      </c>
      <c r="B164" s="2" t="s">
        <v>779</v>
      </c>
      <c r="C164" s="3" t="s">
        <v>944</v>
      </c>
      <c r="D164" s="2" t="s">
        <v>171</v>
      </c>
      <c r="E164" s="2" t="s">
        <v>172</v>
      </c>
      <c r="F164" s="2" t="s">
        <v>945</v>
      </c>
      <c r="G164" s="2" t="s">
        <v>786</v>
      </c>
      <c r="H164" s="2" t="s">
        <v>787</v>
      </c>
      <c r="I164" s="4">
        <v>0</v>
      </c>
      <c r="J164" s="4">
        <v>640054545</v>
      </c>
      <c r="K164" s="4">
        <f t="shared" si="2"/>
        <v>640054545</v>
      </c>
      <c r="L164" s="2" t="s">
        <v>784</v>
      </c>
      <c r="M164" s="2" t="s">
        <v>43</v>
      </c>
      <c r="N164" s="2" t="s">
        <v>173</v>
      </c>
      <c r="O164" s="6">
        <v>46101.432650925934</v>
      </c>
      <c r="P164" s="6">
        <v>46101.432650925934</v>
      </c>
      <c r="Q164" s="2" t="s">
        <v>785</v>
      </c>
      <c r="R164" s="2" t="s">
        <v>785</v>
      </c>
    </row>
    <row r="165" spans="1:18" ht="10.5" customHeight="1" x14ac:dyDescent="0.25">
      <c r="A165" s="5">
        <v>46101</v>
      </c>
      <c r="B165" s="2" t="s">
        <v>779</v>
      </c>
      <c r="C165" s="3" t="s">
        <v>946</v>
      </c>
      <c r="D165" s="2" t="s">
        <v>682</v>
      </c>
      <c r="E165" s="2" t="s">
        <v>683</v>
      </c>
      <c r="F165" s="2" t="s">
        <v>947</v>
      </c>
      <c r="G165" s="2" t="s">
        <v>782</v>
      </c>
      <c r="H165" s="2" t="s">
        <v>783</v>
      </c>
      <c r="I165" s="4">
        <v>274909091</v>
      </c>
      <c r="J165" s="4">
        <v>0</v>
      </c>
      <c r="K165" s="4">
        <f t="shared" si="2"/>
        <v>-274909091</v>
      </c>
      <c r="L165" s="2" t="s">
        <v>784</v>
      </c>
      <c r="M165" s="2" t="s">
        <v>29</v>
      </c>
      <c r="N165" s="2" t="s">
        <v>684</v>
      </c>
      <c r="O165" s="6">
        <v>46101.460766053242</v>
      </c>
      <c r="P165" s="6">
        <v>46101.460766053242</v>
      </c>
      <c r="Q165" s="2" t="s">
        <v>785</v>
      </c>
      <c r="R165" s="2" t="s">
        <v>785</v>
      </c>
    </row>
    <row r="166" spans="1:18" ht="10.5" customHeight="1" x14ac:dyDescent="0.25">
      <c r="A166" s="5">
        <v>46101</v>
      </c>
      <c r="B166" s="2" t="s">
        <v>779</v>
      </c>
      <c r="C166" s="3" t="s">
        <v>946</v>
      </c>
      <c r="D166" s="2" t="s">
        <v>682</v>
      </c>
      <c r="E166" s="2" t="s">
        <v>683</v>
      </c>
      <c r="F166" s="2" t="s">
        <v>947</v>
      </c>
      <c r="G166" s="2" t="s">
        <v>786</v>
      </c>
      <c r="H166" s="2" t="s">
        <v>787</v>
      </c>
      <c r="I166" s="4">
        <v>0</v>
      </c>
      <c r="J166" s="4">
        <v>266454545</v>
      </c>
      <c r="K166" s="4">
        <f t="shared" si="2"/>
        <v>266454545</v>
      </c>
      <c r="L166" s="2" t="s">
        <v>784</v>
      </c>
      <c r="M166" s="2" t="s">
        <v>29</v>
      </c>
      <c r="N166" s="2" t="s">
        <v>684</v>
      </c>
      <c r="O166" s="6">
        <v>46101.460766053242</v>
      </c>
      <c r="P166" s="6">
        <v>46101.460766053242</v>
      </c>
      <c r="Q166" s="2" t="s">
        <v>785</v>
      </c>
      <c r="R166" s="2" t="s">
        <v>785</v>
      </c>
    </row>
    <row r="167" spans="1:18" ht="10.5" customHeight="1" x14ac:dyDescent="0.25">
      <c r="A167" s="5">
        <v>46101</v>
      </c>
      <c r="B167" s="2" t="s">
        <v>779</v>
      </c>
      <c r="C167" s="3" t="s">
        <v>948</v>
      </c>
      <c r="D167" s="2" t="s">
        <v>417</v>
      </c>
      <c r="E167" s="2" t="s">
        <v>418</v>
      </c>
      <c r="F167" s="2" t="s">
        <v>949</v>
      </c>
      <c r="G167" s="2" t="s">
        <v>782</v>
      </c>
      <c r="H167" s="2" t="s">
        <v>783</v>
      </c>
      <c r="I167" s="4">
        <v>461672727</v>
      </c>
      <c r="J167" s="4">
        <v>0</v>
      </c>
      <c r="K167" s="4">
        <f t="shared" si="2"/>
        <v>-461672727</v>
      </c>
      <c r="L167" s="2" t="s">
        <v>784</v>
      </c>
      <c r="M167" s="2" t="s">
        <v>54</v>
      </c>
      <c r="N167" s="2" t="s">
        <v>419</v>
      </c>
      <c r="O167" s="6">
        <v>46101.493921608802</v>
      </c>
      <c r="P167" s="6">
        <v>46101.493921608802</v>
      </c>
      <c r="Q167" s="2" t="s">
        <v>785</v>
      </c>
      <c r="R167" s="2" t="s">
        <v>785</v>
      </c>
    </row>
    <row r="168" spans="1:18" ht="10.5" customHeight="1" x14ac:dyDescent="0.25">
      <c r="A168" s="5">
        <v>46101</v>
      </c>
      <c r="B168" s="2" t="s">
        <v>779</v>
      </c>
      <c r="C168" s="3" t="s">
        <v>948</v>
      </c>
      <c r="D168" s="2" t="s">
        <v>417</v>
      </c>
      <c r="E168" s="2" t="s">
        <v>418</v>
      </c>
      <c r="F168" s="2" t="s">
        <v>949</v>
      </c>
      <c r="G168" s="2" t="s">
        <v>786</v>
      </c>
      <c r="H168" s="2" t="s">
        <v>787</v>
      </c>
      <c r="I168" s="4">
        <v>0</v>
      </c>
      <c r="J168" s="4">
        <v>452054545</v>
      </c>
      <c r="K168" s="4">
        <f t="shared" si="2"/>
        <v>452054545</v>
      </c>
      <c r="L168" s="2" t="s">
        <v>784</v>
      </c>
      <c r="M168" s="2" t="s">
        <v>54</v>
      </c>
      <c r="N168" s="2" t="s">
        <v>419</v>
      </c>
      <c r="O168" s="6">
        <v>46101.493921608802</v>
      </c>
      <c r="P168" s="6">
        <v>46101.493921608802</v>
      </c>
      <c r="Q168" s="2" t="s">
        <v>785</v>
      </c>
      <c r="R168" s="2" t="s">
        <v>785</v>
      </c>
    </row>
    <row r="169" spans="1:18" ht="10.5" customHeight="1" x14ac:dyDescent="0.25">
      <c r="A169" s="5">
        <v>46101</v>
      </c>
      <c r="B169" s="2" t="s">
        <v>779</v>
      </c>
      <c r="C169" s="3" t="s">
        <v>950</v>
      </c>
      <c r="D169" s="2" t="s">
        <v>583</v>
      </c>
      <c r="E169" s="2" t="s">
        <v>584</v>
      </c>
      <c r="F169" s="2" t="s">
        <v>951</v>
      </c>
      <c r="G169" s="2" t="s">
        <v>782</v>
      </c>
      <c r="H169" s="2" t="s">
        <v>783</v>
      </c>
      <c r="I169" s="4">
        <v>274909091</v>
      </c>
      <c r="J169" s="4">
        <v>0</v>
      </c>
      <c r="K169" s="4">
        <f t="shared" si="2"/>
        <v>-274909091</v>
      </c>
      <c r="L169" s="2" t="s">
        <v>784</v>
      </c>
      <c r="M169" s="2" t="s">
        <v>43</v>
      </c>
      <c r="N169" s="2" t="s">
        <v>585</v>
      </c>
      <c r="O169" s="6">
        <v>46101.55974517361</v>
      </c>
      <c r="P169" s="6">
        <v>46101.55974517361</v>
      </c>
      <c r="Q169" s="2" t="s">
        <v>785</v>
      </c>
      <c r="R169" s="2" t="s">
        <v>785</v>
      </c>
    </row>
    <row r="170" spans="1:18" ht="10.5" customHeight="1" x14ac:dyDescent="0.25">
      <c r="A170" s="5">
        <v>46101</v>
      </c>
      <c r="B170" s="2" t="s">
        <v>779</v>
      </c>
      <c r="C170" s="3" t="s">
        <v>950</v>
      </c>
      <c r="D170" s="2" t="s">
        <v>583</v>
      </c>
      <c r="E170" s="2" t="s">
        <v>584</v>
      </c>
      <c r="F170" s="2" t="s">
        <v>951</v>
      </c>
      <c r="G170" s="2" t="s">
        <v>786</v>
      </c>
      <c r="H170" s="2" t="s">
        <v>787</v>
      </c>
      <c r="I170" s="4">
        <v>0</v>
      </c>
      <c r="J170" s="4">
        <v>269181818</v>
      </c>
      <c r="K170" s="4">
        <f t="shared" si="2"/>
        <v>269181818</v>
      </c>
      <c r="L170" s="2" t="s">
        <v>784</v>
      </c>
      <c r="M170" s="2" t="s">
        <v>43</v>
      </c>
      <c r="N170" s="2" t="s">
        <v>585</v>
      </c>
      <c r="O170" s="6">
        <v>46101.55974517361</v>
      </c>
      <c r="P170" s="6">
        <v>46101.55974517361</v>
      </c>
      <c r="Q170" s="2" t="s">
        <v>785</v>
      </c>
      <c r="R170" s="2" t="s">
        <v>785</v>
      </c>
    </row>
    <row r="171" spans="1:18" ht="10.5" customHeight="1" x14ac:dyDescent="0.25">
      <c r="A171" s="5">
        <v>46101</v>
      </c>
      <c r="B171" s="2" t="s">
        <v>779</v>
      </c>
      <c r="C171" s="3" t="s">
        <v>952</v>
      </c>
      <c r="D171" s="2" t="s">
        <v>302</v>
      </c>
      <c r="E171" s="2" t="s">
        <v>303</v>
      </c>
      <c r="F171" s="2" t="s">
        <v>953</v>
      </c>
      <c r="G171" s="2" t="s">
        <v>782</v>
      </c>
      <c r="H171" s="2" t="s">
        <v>783</v>
      </c>
      <c r="I171" s="4">
        <v>653672727</v>
      </c>
      <c r="J171" s="4">
        <v>0</v>
      </c>
      <c r="K171" s="4">
        <f t="shared" si="2"/>
        <v>-653672727</v>
      </c>
      <c r="L171" s="2" t="s">
        <v>784</v>
      </c>
      <c r="M171" s="2" t="s">
        <v>54</v>
      </c>
      <c r="N171" s="2" t="s">
        <v>304</v>
      </c>
      <c r="O171" s="6">
        <v>46101.570696909723</v>
      </c>
      <c r="P171" s="6">
        <v>46101.570696909723</v>
      </c>
      <c r="Q171" s="2" t="s">
        <v>785</v>
      </c>
      <c r="R171" s="2" t="s">
        <v>785</v>
      </c>
    </row>
    <row r="172" spans="1:18" ht="10.5" customHeight="1" x14ac:dyDescent="0.25">
      <c r="A172" s="5">
        <v>46101</v>
      </c>
      <c r="B172" s="2" t="s">
        <v>779</v>
      </c>
      <c r="C172" s="3" t="s">
        <v>952</v>
      </c>
      <c r="D172" s="2" t="s">
        <v>302</v>
      </c>
      <c r="E172" s="2" t="s">
        <v>303</v>
      </c>
      <c r="F172" s="2" t="s">
        <v>953</v>
      </c>
      <c r="G172" s="2" t="s">
        <v>786</v>
      </c>
      <c r="H172" s="2" t="s">
        <v>787</v>
      </c>
      <c r="I172" s="4">
        <v>0</v>
      </c>
      <c r="J172" s="4">
        <v>605990909</v>
      </c>
      <c r="K172" s="4">
        <f t="shared" si="2"/>
        <v>605990909</v>
      </c>
      <c r="L172" s="2" t="s">
        <v>784</v>
      </c>
      <c r="M172" s="2" t="s">
        <v>54</v>
      </c>
      <c r="N172" s="2" t="s">
        <v>304</v>
      </c>
      <c r="O172" s="6">
        <v>46101.570696909723</v>
      </c>
      <c r="P172" s="6">
        <v>46101.570696909723</v>
      </c>
      <c r="Q172" s="2" t="s">
        <v>785</v>
      </c>
      <c r="R172" s="2" t="s">
        <v>785</v>
      </c>
    </row>
    <row r="173" spans="1:18" ht="10.5" customHeight="1" x14ac:dyDescent="0.25">
      <c r="A173" s="5">
        <v>46101</v>
      </c>
      <c r="B173" s="2" t="s">
        <v>779</v>
      </c>
      <c r="C173" s="3" t="s">
        <v>954</v>
      </c>
      <c r="D173" s="2" t="s">
        <v>429</v>
      </c>
      <c r="E173" s="2" t="s">
        <v>430</v>
      </c>
      <c r="F173" s="2" t="s">
        <v>955</v>
      </c>
      <c r="G173" s="2" t="s">
        <v>782</v>
      </c>
      <c r="H173" s="2" t="s">
        <v>783</v>
      </c>
      <c r="I173" s="4">
        <v>461672727</v>
      </c>
      <c r="J173" s="4">
        <v>0</v>
      </c>
      <c r="K173" s="4">
        <f t="shared" si="2"/>
        <v>-461672727</v>
      </c>
      <c r="L173" s="2" t="s">
        <v>784</v>
      </c>
      <c r="M173" s="2" t="s">
        <v>29</v>
      </c>
      <c r="N173" s="2" t="s">
        <v>431</v>
      </c>
      <c r="O173" s="6">
        <v>46101.479626967594</v>
      </c>
      <c r="P173" s="6">
        <v>46101.479626967594</v>
      </c>
      <c r="Q173" s="2" t="s">
        <v>785</v>
      </c>
      <c r="R173" s="2" t="s">
        <v>785</v>
      </c>
    </row>
    <row r="174" spans="1:18" ht="10.5" customHeight="1" x14ac:dyDescent="0.25">
      <c r="A174" s="5">
        <v>46101</v>
      </c>
      <c r="B174" s="2" t="s">
        <v>779</v>
      </c>
      <c r="C174" s="3" t="s">
        <v>954</v>
      </c>
      <c r="D174" s="2" t="s">
        <v>429</v>
      </c>
      <c r="E174" s="2" t="s">
        <v>430</v>
      </c>
      <c r="F174" s="2" t="s">
        <v>955</v>
      </c>
      <c r="G174" s="2" t="s">
        <v>786</v>
      </c>
      <c r="H174" s="2" t="s">
        <v>787</v>
      </c>
      <c r="I174" s="4">
        <v>0</v>
      </c>
      <c r="J174" s="4">
        <v>438418182</v>
      </c>
      <c r="K174" s="4">
        <f t="shared" si="2"/>
        <v>438418182</v>
      </c>
      <c r="L174" s="2" t="s">
        <v>784</v>
      </c>
      <c r="M174" s="2" t="s">
        <v>29</v>
      </c>
      <c r="N174" s="2" t="s">
        <v>431</v>
      </c>
      <c r="O174" s="6">
        <v>46101.479626967594</v>
      </c>
      <c r="P174" s="6">
        <v>46101.479626967594</v>
      </c>
      <c r="Q174" s="2" t="s">
        <v>785</v>
      </c>
      <c r="R174" s="2" t="s">
        <v>785</v>
      </c>
    </row>
    <row r="175" spans="1:18" ht="10.5" customHeight="1" x14ac:dyDescent="0.25">
      <c r="A175" s="5">
        <v>46101</v>
      </c>
      <c r="B175" s="2" t="s">
        <v>779</v>
      </c>
      <c r="C175" s="3" t="s">
        <v>956</v>
      </c>
      <c r="D175" s="2" t="s">
        <v>72</v>
      </c>
      <c r="E175" s="2" t="s">
        <v>73</v>
      </c>
      <c r="F175" s="2" t="s">
        <v>957</v>
      </c>
      <c r="G175" s="2" t="s">
        <v>782</v>
      </c>
      <c r="H175" s="2" t="s">
        <v>783</v>
      </c>
      <c r="I175" s="4">
        <v>601309091</v>
      </c>
      <c r="J175" s="4">
        <v>0</v>
      </c>
      <c r="K175" s="4">
        <f t="shared" si="2"/>
        <v>-601309091</v>
      </c>
      <c r="L175" s="2" t="s">
        <v>784</v>
      </c>
      <c r="M175" s="2" t="s">
        <v>54</v>
      </c>
      <c r="N175" s="2" t="s">
        <v>75</v>
      </c>
      <c r="O175" s="6">
        <v>46101.64492013889</v>
      </c>
      <c r="P175" s="6">
        <v>46101.64492013889</v>
      </c>
      <c r="Q175" s="2" t="s">
        <v>785</v>
      </c>
      <c r="R175" s="2" t="s">
        <v>785</v>
      </c>
    </row>
    <row r="176" spans="1:18" ht="10.5" customHeight="1" x14ac:dyDescent="0.25">
      <c r="A176" s="5">
        <v>46101</v>
      </c>
      <c r="B176" s="2" t="s">
        <v>779</v>
      </c>
      <c r="C176" s="3" t="s">
        <v>956</v>
      </c>
      <c r="D176" s="2" t="s">
        <v>72</v>
      </c>
      <c r="E176" s="2" t="s">
        <v>73</v>
      </c>
      <c r="F176" s="2" t="s">
        <v>957</v>
      </c>
      <c r="G176" s="2" t="s">
        <v>786</v>
      </c>
      <c r="H176" s="2" t="s">
        <v>787</v>
      </c>
      <c r="I176" s="4">
        <v>0</v>
      </c>
      <c r="J176" s="4">
        <v>577872727</v>
      </c>
      <c r="K176" s="4">
        <f t="shared" si="2"/>
        <v>577872727</v>
      </c>
      <c r="L176" s="2" t="s">
        <v>784</v>
      </c>
      <c r="M176" s="2" t="s">
        <v>54</v>
      </c>
      <c r="N176" s="2" t="s">
        <v>75</v>
      </c>
      <c r="O176" s="6">
        <v>46101.64492013889</v>
      </c>
      <c r="P176" s="6">
        <v>46101.64492013889</v>
      </c>
      <c r="Q176" s="2" t="s">
        <v>785</v>
      </c>
      <c r="R176" s="2" t="s">
        <v>785</v>
      </c>
    </row>
    <row r="177" spans="1:18" ht="10.5" customHeight="1" x14ac:dyDescent="0.25">
      <c r="A177" s="5">
        <v>46101</v>
      </c>
      <c r="B177" s="2" t="s">
        <v>779</v>
      </c>
      <c r="C177" s="3" t="s">
        <v>958</v>
      </c>
      <c r="D177" s="2" t="s">
        <v>607</v>
      </c>
      <c r="E177" s="2" t="s">
        <v>608</v>
      </c>
      <c r="F177" s="2" t="s">
        <v>959</v>
      </c>
      <c r="G177" s="2" t="s">
        <v>782</v>
      </c>
      <c r="H177" s="2" t="s">
        <v>783</v>
      </c>
      <c r="I177" s="4">
        <v>263563636</v>
      </c>
      <c r="J177" s="4">
        <v>0</v>
      </c>
      <c r="K177" s="4">
        <f t="shared" si="2"/>
        <v>-263563636</v>
      </c>
      <c r="L177" s="2" t="s">
        <v>784</v>
      </c>
      <c r="M177" s="2" t="s">
        <v>29</v>
      </c>
      <c r="N177" s="2" t="s">
        <v>609</v>
      </c>
      <c r="O177" s="6">
        <v>46101.674695486108</v>
      </c>
      <c r="P177" s="6">
        <v>46101.68418827546</v>
      </c>
      <c r="Q177" s="2" t="s">
        <v>785</v>
      </c>
      <c r="R177" s="2" t="s">
        <v>785</v>
      </c>
    </row>
    <row r="178" spans="1:18" ht="10.5" customHeight="1" x14ac:dyDescent="0.25">
      <c r="A178" s="5">
        <v>46101</v>
      </c>
      <c r="B178" s="2" t="s">
        <v>779</v>
      </c>
      <c r="C178" s="3" t="s">
        <v>958</v>
      </c>
      <c r="D178" s="2" t="s">
        <v>607</v>
      </c>
      <c r="E178" s="2" t="s">
        <v>608</v>
      </c>
      <c r="F178" s="2" t="s">
        <v>959</v>
      </c>
      <c r="G178" s="2" t="s">
        <v>786</v>
      </c>
      <c r="H178" s="2" t="s">
        <v>787</v>
      </c>
      <c r="I178" s="4">
        <v>0</v>
      </c>
      <c r="J178" s="4">
        <v>245859909</v>
      </c>
      <c r="K178" s="4">
        <f t="shared" si="2"/>
        <v>245859909</v>
      </c>
      <c r="L178" s="2" t="s">
        <v>784</v>
      </c>
      <c r="M178" s="2" t="s">
        <v>29</v>
      </c>
      <c r="N178" s="2" t="s">
        <v>609</v>
      </c>
      <c r="O178" s="6">
        <v>46101.674695486108</v>
      </c>
      <c r="P178" s="6">
        <v>46101.68418827546</v>
      </c>
      <c r="Q178" s="2" t="s">
        <v>785</v>
      </c>
      <c r="R178" s="2" t="s">
        <v>785</v>
      </c>
    </row>
    <row r="179" spans="1:18" ht="10.5" customHeight="1" x14ac:dyDescent="0.25">
      <c r="A179" s="5">
        <v>46101</v>
      </c>
      <c r="B179" s="2" t="s">
        <v>779</v>
      </c>
      <c r="C179" s="3" t="s">
        <v>960</v>
      </c>
      <c r="D179" s="2" t="s">
        <v>676</v>
      </c>
      <c r="E179" s="2" t="s">
        <v>677</v>
      </c>
      <c r="F179" s="2" t="s">
        <v>961</v>
      </c>
      <c r="G179" s="2" t="s">
        <v>782</v>
      </c>
      <c r="H179" s="2" t="s">
        <v>783</v>
      </c>
      <c r="I179" s="4">
        <v>263563636</v>
      </c>
      <c r="J179" s="4">
        <v>0</v>
      </c>
      <c r="K179" s="4">
        <f t="shared" si="2"/>
        <v>-263563636</v>
      </c>
      <c r="L179" s="2" t="s">
        <v>784</v>
      </c>
      <c r="M179" s="2" t="s">
        <v>29</v>
      </c>
      <c r="N179" s="2" t="s">
        <v>678</v>
      </c>
      <c r="O179" s="6">
        <v>46101.676403124999</v>
      </c>
      <c r="P179" s="6">
        <v>46101.676403124999</v>
      </c>
      <c r="Q179" s="2" t="s">
        <v>785</v>
      </c>
      <c r="R179" s="2" t="s">
        <v>785</v>
      </c>
    </row>
    <row r="180" spans="1:18" ht="10.5" customHeight="1" x14ac:dyDescent="0.25">
      <c r="A180" s="5">
        <v>46101</v>
      </c>
      <c r="B180" s="2" t="s">
        <v>779</v>
      </c>
      <c r="C180" s="3" t="s">
        <v>960</v>
      </c>
      <c r="D180" s="2" t="s">
        <v>676</v>
      </c>
      <c r="E180" s="2" t="s">
        <v>677</v>
      </c>
      <c r="F180" s="2" t="s">
        <v>961</v>
      </c>
      <c r="G180" s="2" t="s">
        <v>786</v>
      </c>
      <c r="H180" s="2" t="s">
        <v>787</v>
      </c>
      <c r="I180" s="4">
        <v>0</v>
      </c>
      <c r="J180" s="4">
        <v>247109091</v>
      </c>
      <c r="K180" s="4">
        <f t="shared" si="2"/>
        <v>247109091</v>
      </c>
      <c r="L180" s="2" t="s">
        <v>784</v>
      </c>
      <c r="M180" s="2" t="s">
        <v>29</v>
      </c>
      <c r="N180" s="2" t="s">
        <v>678</v>
      </c>
      <c r="O180" s="6">
        <v>46101.676403124999</v>
      </c>
      <c r="P180" s="6">
        <v>46101.676403124999</v>
      </c>
      <c r="Q180" s="2" t="s">
        <v>785</v>
      </c>
      <c r="R180" s="2" t="s">
        <v>785</v>
      </c>
    </row>
    <row r="181" spans="1:18" ht="10.5" customHeight="1" x14ac:dyDescent="0.25">
      <c r="A181" s="5">
        <v>46102</v>
      </c>
      <c r="B181" s="2" t="s">
        <v>779</v>
      </c>
      <c r="C181" s="3" t="s">
        <v>962</v>
      </c>
      <c r="D181" s="2" t="s">
        <v>69</v>
      </c>
      <c r="E181" s="2" t="s">
        <v>70</v>
      </c>
      <c r="F181" s="2" t="s">
        <v>963</v>
      </c>
      <c r="G181" s="2" t="s">
        <v>782</v>
      </c>
      <c r="H181" s="2" t="s">
        <v>783</v>
      </c>
      <c r="I181" s="4">
        <v>650181818</v>
      </c>
      <c r="J181" s="4">
        <v>0</v>
      </c>
      <c r="K181" s="4">
        <f t="shared" si="2"/>
        <v>-650181818</v>
      </c>
      <c r="L181" s="2" t="s">
        <v>784</v>
      </c>
      <c r="M181" s="2" t="s">
        <v>54</v>
      </c>
      <c r="N181" s="2" t="s">
        <v>71</v>
      </c>
      <c r="O181" s="6">
        <v>46102.548021331022</v>
      </c>
      <c r="P181" s="6">
        <v>46102.555428472217</v>
      </c>
      <c r="Q181" s="2" t="s">
        <v>785</v>
      </c>
      <c r="R181" s="2" t="s">
        <v>785</v>
      </c>
    </row>
    <row r="182" spans="1:18" ht="10.5" customHeight="1" x14ac:dyDescent="0.25">
      <c r="A182" s="5">
        <v>46102</v>
      </c>
      <c r="B182" s="2" t="s">
        <v>779</v>
      </c>
      <c r="C182" s="3" t="s">
        <v>962</v>
      </c>
      <c r="D182" s="2" t="s">
        <v>69</v>
      </c>
      <c r="E182" s="2" t="s">
        <v>70</v>
      </c>
      <c r="F182" s="2" t="s">
        <v>963</v>
      </c>
      <c r="G182" s="2" t="s">
        <v>786</v>
      </c>
      <c r="H182" s="2" t="s">
        <v>787</v>
      </c>
      <c r="I182" s="4">
        <v>0</v>
      </c>
      <c r="J182" s="4">
        <v>582454545</v>
      </c>
      <c r="K182" s="4">
        <f t="shared" si="2"/>
        <v>582454545</v>
      </c>
      <c r="L182" s="2" t="s">
        <v>784</v>
      </c>
      <c r="M182" s="2" t="s">
        <v>54</v>
      </c>
      <c r="N182" s="2" t="s">
        <v>71</v>
      </c>
      <c r="O182" s="6">
        <v>46102.548021331022</v>
      </c>
      <c r="P182" s="6">
        <v>46102.555428472217</v>
      </c>
      <c r="Q182" s="2" t="s">
        <v>785</v>
      </c>
      <c r="R182" s="2" t="s">
        <v>785</v>
      </c>
    </row>
    <row r="183" spans="1:18" ht="10.5" customHeight="1" x14ac:dyDescent="0.25">
      <c r="A183" s="5">
        <v>46102</v>
      </c>
      <c r="B183" s="2" t="s">
        <v>779</v>
      </c>
      <c r="C183" s="3" t="s">
        <v>964</v>
      </c>
      <c r="D183" s="2" t="s">
        <v>114</v>
      </c>
      <c r="E183" s="2" t="s">
        <v>115</v>
      </c>
      <c r="F183" s="2" t="s">
        <v>965</v>
      </c>
      <c r="G183" s="2" t="s">
        <v>782</v>
      </c>
      <c r="H183" s="2" t="s">
        <v>783</v>
      </c>
      <c r="I183" s="4">
        <v>653672727</v>
      </c>
      <c r="J183" s="4">
        <v>0</v>
      </c>
      <c r="K183" s="4">
        <f t="shared" si="2"/>
        <v>-653672727</v>
      </c>
      <c r="L183" s="2" t="s">
        <v>784</v>
      </c>
      <c r="M183" s="2" t="s">
        <v>29</v>
      </c>
      <c r="N183" s="2" t="s">
        <v>116</v>
      </c>
      <c r="O183" s="6">
        <v>46102.414278587959</v>
      </c>
      <c r="P183" s="6">
        <v>46102.414278587959</v>
      </c>
      <c r="Q183" s="2" t="s">
        <v>785</v>
      </c>
      <c r="R183" s="2" t="s">
        <v>785</v>
      </c>
    </row>
    <row r="184" spans="1:18" ht="10.5" customHeight="1" x14ac:dyDescent="0.25">
      <c r="A184" s="5">
        <v>46102</v>
      </c>
      <c r="B184" s="2" t="s">
        <v>779</v>
      </c>
      <c r="C184" s="3" t="s">
        <v>964</v>
      </c>
      <c r="D184" s="2" t="s">
        <v>114</v>
      </c>
      <c r="E184" s="2" t="s">
        <v>115</v>
      </c>
      <c r="F184" s="2" t="s">
        <v>965</v>
      </c>
      <c r="G184" s="2" t="s">
        <v>786</v>
      </c>
      <c r="H184" s="2" t="s">
        <v>787</v>
      </c>
      <c r="I184" s="4">
        <v>0</v>
      </c>
      <c r="J184" s="4">
        <v>630963636</v>
      </c>
      <c r="K184" s="4">
        <f t="shared" si="2"/>
        <v>630963636</v>
      </c>
      <c r="L184" s="2" t="s">
        <v>784</v>
      </c>
      <c r="M184" s="2" t="s">
        <v>29</v>
      </c>
      <c r="N184" s="2" t="s">
        <v>116</v>
      </c>
      <c r="O184" s="6">
        <v>46102.414278587959</v>
      </c>
      <c r="P184" s="6">
        <v>46102.414278587959</v>
      </c>
      <c r="Q184" s="2" t="s">
        <v>785</v>
      </c>
      <c r="R184" s="2" t="s">
        <v>785</v>
      </c>
    </row>
    <row r="185" spans="1:18" ht="10.5" customHeight="1" x14ac:dyDescent="0.25">
      <c r="A185" s="5">
        <v>46102</v>
      </c>
      <c r="B185" s="2" t="s">
        <v>779</v>
      </c>
      <c r="C185" s="3" t="s">
        <v>966</v>
      </c>
      <c r="D185" s="2" t="s">
        <v>222</v>
      </c>
      <c r="E185" s="2" t="s">
        <v>223</v>
      </c>
      <c r="F185" s="2" t="s">
        <v>967</v>
      </c>
      <c r="G185" s="2" t="s">
        <v>782</v>
      </c>
      <c r="H185" s="2" t="s">
        <v>783</v>
      </c>
      <c r="I185" s="4">
        <v>653672727</v>
      </c>
      <c r="J185" s="4">
        <v>0</v>
      </c>
      <c r="K185" s="4">
        <f t="shared" si="2"/>
        <v>-653672727</v>
      </c>
      <c r="L185" s="2" t="s">
        <v>784</v>
      </c>
      <c r="M185" s="2" t="s">
        <v>29</v>
      </c>
      <c r="N185" s="2" t="s">
        <v>224</v>
      </c>
      <c r="O185" s="6">
        <v>46102.55154320602</v>
      </c>
      <c r="P185" s="6">
        <v>46102.55154320602</v>
      </c>
      <c r="Q185" s="2" t="s">
        <v>785</v>
      </c>
      <c r="R185" s="2" t="s">
        <v>785</v>
      </c>
    </row>
    <row r="186" spans="1:18" ht="10.5" customHeight="1" x14ac:dyDescent="0.25">
      <c r="A186" s="5">
        <v>46102</v>
      </c>
      <c r="B186" s="2" t="s">
        <v>779</v>
      </c>
      <c r="C186" s="3" t="s">
        <v>966</v>
      </c>
      <c r="D186" s="2" t="s">
        <v>222</v>
      </c>
      <c r="E186" s="2" t="s">
        <v>223</v>
      </c>
      <c r="F186" s="2" t="s">
        <v>967</v>
      </c>
      <c r="G186" s="2" t="s">
        <v>786</v>
      </c>
      <c r="H186" s="2" t="s">
        <v>787</v>
      </c>
      <c r="I186" s="4">
        <v>0</v>
      </c>
      <c r="J186" s="4">
        <v>630963636</v>
      </c>
      <c r="K186" s="4">
        <f t="shared" si="2"/>
        <v>630963636</v>
      </c>
      <c r="L186" s="2" t="s">
        <v>784</v>
      </c>
      <c r="M186" s="2" t="s">
        <v>29</v>
      </c>
      <c r="N186" s="2" t="s">
        <v>224</v>
      </c>
      <c r="O186" s="6">
        <v>46102.55154320602</v>
      </c>
      <c r="P186" s="6">
        <v>46102.55154320602</v>
      </c>
      <c r="Q186" s="2" t="s">
        <v>785</v>
      </c>
      <c r="R186" s="2" t="s">
        <v>785</v>
      </c>
    </row>
    <row r="187" spans="1:18" ht="10.5" customHeight="1" x14ac:dyDescent="0.25">
      <c r="A187" s="5">
        <v>46102</v>
      </c>
      <c r="B187" s="2" t="s">
        <v>779</v>
      </c>
      <c r="C187" s="3" t="s">
        <v>968</v>
      </c>
      <c r="D187" s="2" t="s">
        <v>25</v>
      </c>
      <c r="E187" s="2" t="s">
        <v>26</v>
      </c>
      <c r="F187" s="2" t="s">
        <v>969</v>
      </c>
      <c r="G187" s="2" t="s">
        <v>782</v>
      </c>
      <c r="H187" s="2" t="s">
        <v>783</v>
      </c>
      <c r="I187" s="4">
        <v>771813636</v>
      </c>
      <c r="J187" s="4">
        <v>0</v>
      </c>
      <c r="K187" s="4">
        <f t="shared" si="2"/>
        <v>-771813636</v>
      </c>
      <c r="L187" s="2" t="s">
        <v>784</v>
      </c>
      <c r="M187" s="2" t="s">
        <v>29</v>
      </c>
      <c r="N187" s="2" t="s">
        <v>28</v>
      </c>
      <c r="O187" s="6">
        <v>46102.55458880787</v>
      </c>
      <c r="P187" s="6">
        <v>46102.55458880787</v>
      </c>
      <c r="Q187" s="2" t="s">
        <v>785</v>
      </c>
      <c r="R187" s="2" t="s">
        <v>785</v>
      </c>
    </row>
    <row r="188" spans="1:18" ht="10.5" customHeight="1" x14ac:dyDescent="0.25">
      <c r="A188" s="5">
        <v>46102</v>
      </c>
      <c r="B188" s="2" t="s">
        <v>779</v>
      </c>
      <c r="C188" s="3" t="s">
        <v>968</v>
      </c>
      <c r="D188" s="2" t="s">
        <v>25</v>
      </c>
      <c r="E188" s="2" t="s">
        <v>26</v>
      </c>
      <c r="F188" s="2" t="s">
        <v>969</v>
      </c>
      <c r="G188" s="2" t="s">
        <v>786</v>
      </c>
      <c r="H188" s="2" t="s">
        <v>787</v>
      </c>
      <c r="I188" s="4">
        <v>0</v>
      </c>
      <c r="J188" s="4">
        <v>691561182</v>
      </c>
      <c r="K188" s="4">
        <f t="shared" si="2"/>
        <v>691561182</v>
      </c>
      <c r="L188" s="2" t="s">
        <v>784</v>
      </c>
      <c r="M188" s="2" t="s">
        <v>29</v>
      </c>
      <c r="N188" s="2" t="s">
        <v>28</v>
      </c>
      <c r="O188" s="6">
        <v>46102.55458880787</v>
      </c>
      <c r="P188" s="6">
        <v>46102.55458880787</v>
      </c>
      <c r="Q188" s="2" t="s">
        <v>785</v>
      </c>
      <c r="R188" s="2" t="s">
        <v>785</v>
      </c>
    </row>
    <row r="189" spans="1:18" ht="10.5" customHeight="1" x14ac:dyDescent="0.25">
      <c r="A189" s="5">
        <v>46102</v>
      </c>
      <c r="B189" s="2" t="s">
        <v>779</v>
      </c>
      <c r="C189" s="3" t="s">
        <v>970</v>
      </c>
      <c r="D189" s="2" t="s">
        <v>357</v>
      </c>
      <c r="E189" s="2" t="s">
        <v>358</v>
      </c>
      <c r="F189" s="2" t="s">
        <v>971</v>
      </c>
      <c r="G189" s="2" t="s">
        <v>782</v>
      </c>
      <c r="H189" s="2" t="s">
        <v>783</v>
      </c>
      <c r="I189" s="4">
        <v>714763636</v>
      </c>
      <c r="J189" s="4">
        <v>0</v>
      </c>
      <c r="K189" s="4">
        <f t="shared" si="2"/>
        <v>-714763636</v>
      </c>
      <c r="L189" s="2" t="s">
        <v>784</v>
      </c>
      <c r="M189" s="2" t="s">
        <v>29</v>
      </c>
      <c r="N189" s="2" t="s">
        <v>359</v>
      </c>
      <c r="O189" s="6">
        <v>46102.609432557867</v>
      </c>
      <c r="P189" s="6">
        <v>46102.609432557867</v>
      </c>
      <c r="Q189" s="2" t="s">
        <v>785</v>
      </c>
      <c r="R189" s="2" t="s">
        <v>785</v>
      </c>
    </row>
    <row r="190" spans="1:18" ht="10.5" customHeight="1" x14ac:dyDescent="0.25">
      <c r="A190" s="5">
        <v>46102</v>
      </c>
      <c r="B190" s="2" t="s">
        <v>779</v>
      </c>
      <c r="C190" s="3" t="s">
        <v>970</v>
      </c>
      <c r="D190" s="2" t="s">
        <v>357</v>
      </c>
      <c r="E190" s="2" t="s">
        <v>358</v>
      </c>
      <c r="F190" s="2" t="s">
        <v>971</v>
      </c>
      <c r="G190" s="2" t="s">
        <v>786</v>
      </c>
      <c r="H190" s="2" t="s">
        <v>787</v>
      </c>
      <c r="I190" s="4">
        <v>0</v>
      </c>
      <c r="J190" s="4">
        <v>671489591</v>
      </c>
      <c r="K190" s="4">
        <f t="shared" ref="K190:K250" si="3">J190-I190</f>
        <v>671489591</v>
      </c>
      <c r="L190" s="2" t="s">
        <v>784</v>
      </c>
      <c r="M190" s="2" t="s">
        <v>29</v>
      </c>
      <c r="N190" s="2" t="s">
        <v>359</v>
      </c>
      <c r="O190" s="6">
        <v>46102.609432557867</v>
      </c>
      <c r="P190" s="6">
        <v>46102.609432557867</v>
      </c>
      <c r="Q190" s="2" t="s">
        <v>785</v>
      </c>
      <c r="R190" s="2" t="s">
        <v>785</v>
      </c>
    </row>
    <row r="191" spans="1:18" ht="10.5" customHeight="1" x14ac:dyDescent="0.25">
      <c r="A191" s="5">
        <v>46102</v>
      </c>
      <c r="B191" s="2" t="s">
        <v>779</v>
      </c>
      <c r="C191" s="3" t="s">
        <v>972</v>
      </c>
      <c r="D191" s="2" t="s">
        <v>500</v>
      </c>
      <c r="E191" s="2" t="s">
        <v>501</v>
      </c>
      <c r="F191" s="2" t="s">
        <v>973</v>
      </c>
      <c r="G191" s="2" t="s">
        <v>782</v>
      </c>
      <c r="H191" s="2" t="s">
        <v>783</v>
      </c>
      <c r="I191" s="4">
        <v>466481818</v>
      </c>
      <c r="J191" s="4">
        <v>0</v>
      </c>
      <c r="K191" s="4">
        <f t="shared" si="3"/>
        <v>-466481818</v>
      </c>
      <c r="L191" s="2" t="s">
        <v>784</v>
      </c>
      <c r="M191" s="2" t="s">
        <v>29</v>
      </c>
      <c r="N191" s="2" t="s">
        <v>502</v>
      </c>
      <c r="O191" s="6">
        <v>46102.645113043982</v>
      </c>
      <c r="P191" s="6">
        <v>46102.645113043982</v>
      </c>
      <c r="Q191" s="2" t="s">
        <v>785</v>
      </c>
      <c r="R191" s="2" t="s">
        <v>785</v>
      </c>
    </row>
    <row r="192" spans="1:18" ht="10.5" customHeight="1" x14ac:dyDescent="0.25">
      <c r="A192" s="5">
        <v>46102</v>
      </c>
      <c r="B192" s="2" t="s">
        <v>779</v>
      </c>
      <c r="C192" s="3" t="s">
        <v>972</v>
      </c>
      <c r="D192" s="2" t="s">
        <v>500</v>
      </c>
      <c r="E192" s="2" t="s">
        <v>501</v>
      </c>
      <c r="F192" s="2" t="s">
        <v>973</v>
      </c>
      <c r="G192" s="2" t="s">
        <v>786</v>
      </c>
      <c r="H192" s="2" t="s">
        <v>787</v>
      </c>
      <c r="I192" s="4">
        <v>0</v>
      </c>
      <c r="J192" s="4">
        <v>467272727</v>
      </c>
      <c r="K192" s="4">
        <f t="shared" si="3"/>
        <v>467272727</v>
      </c>
      <c r="L192" s="2" t="s">
        <v>784</v>
      </c>
      <c r="M192" s="2" t="s">
        <v>29</v>
      </c>
      <c r="N192" s="2" t="s">
        <v>502</v>
      </c>
      <c r="O192" s="6">
        <v>46102.645113043982</v>
      </c>
      <c r="P192" s="6">
        <v>46102.645113043982</v>
      </c>
      <c r="Q192" s="2" t="s">
        <v>785</v>
      </c>
      <c r="R192" s="2" t="s">
        <v>785</v>
      </c>
    </row>
    <row r="193" spans="1:18" ht="10.5" customHeight="1" x14ac:dyDescent="0.25">
      <c r="A193" s="5">
        <v>46102</v>
      </c>
      <c r="B193" s="2" t="s">
        <v>779</v>
      </c>
      <c r="C193" s="3" t="s">
        <v>974</v>
      </c>
      <c r="D193" s="2" t="s">
        <v>351</v>
      </c>
      <c r="E193" s="2" t="s">
        <v>352</v>
      </c>
      <c r="F193" s="2" t="s">
        <v>975</v>
      </c>
      <c r="G193" s="2" t="s">
        <v>782</v>
      </c>
      <c r="H193" s="2" t="s">
        <v>783</v>
      </c>
      <c r="I193" s="4">
        <v>714763636</v>
      </c>
      <c r="J193" s="4">
        <v>0</v>
      </c>
      <c r="K193" s="4">
        <f t="shared" si="3"/>
        <v>-714763636</v>
      </c>
      <c r="L193" s="2" t="s">
        <v>784</v>
      </c>
      <c r="M193" s="2" t="s">
        <v>29</v>
      </c>
      <c r="N193" s="2" t="s">
        <v>353</v>
      </c>
      <c r="O193" s="6">
        <v>46102.649792627322</v>
      </c>
      <c r="P193" s="6">
        <v>46102.649792627322</v>
      </c>
      <c r="Q193" s="2" t="s">
        <v>785</v>
      </c>
      <c r="R193" s="2" t="s">
        <v>785</v>
      </c>
    </row>
    <row r="194" spans="1:18" ht="10.5" customHeight="1" x14ac:dyDescent="0.25">
      <c r="A194" s="5">
        <v>46102</v>
      </c>
      <c r="B194" s="2" t="s">
        <v>779</v>
      </c>
      <c r="C194" s="3" t="s">
        <v>974</v>
      </c>
      <c r="D194" s="2" t="s">
        <v>351</v>
      </c>
      <c r="E194" s="2" t="s">
        <v>352</v>
      </c>
      <c r="F194" s="2" t="s">
        <v>975</v>
      </c>
      <c r="G194" s="2" t="s">
        <v>786</v>
      </c>
      <c r="H194" s="2" t="s">
        <v>787</v>
      </c>
      <c r="I194" s="4">
        <v>0</v>
      </c>
      <c r="J194" s="4">
        <v>640309091</v>
      </c>
      <c r="K194" s="4">
        <f t="shared" si="3"/>
        <v>640309091</v>
      </c>
      <c r="L194" s="2" t="s">
        <v>784</v>
      </c>
      <c r="M194" s="2" t="s">
        <v>29</v>
      </c>
      <c r="N194" s="2" t="s">
        <v>353</v>
      </c>
      <c r="O194" s="6">
        <v>46102.649792627322</v>
      </c>
      <c r="P194" s="6">
        <v>46102.649792627322</v>
      </c>
      <c r="Q194" s="2" t="s">
        <v>785</v>
      </c>
      <c r="R194" s="2" t="s">
        <v>785</v>
      </c>
    </row>
    <row r="195" spans="1:18" ht="10.5" customHeight="1" x14ac:dyDescent="0.25">
      <c r="A195" s="5">
        <v>46102</v>
      </c>
      <c r="B195" s="2" t="s">
        <v>779</v>
      </c>
      <c r="C195" s="3" t="s">
        <v>976</v>
      </c>
      <c r="D195" s="2" t="s">
        <v>219</v>
      </c>
      <c r="E195" s="2" t="s">
        <v>220</v>
      </c>
      <c r="F195" s="2" t="s">
        <v>977</v>
      </c>
      <c r="G195" s="2" t="s">
        <v>782</v>
      </c>
      <c r="H195" s="2" t="s">
        <v>783</v>
      </c>
      <c r="I195" s="4">
        <v>653672727</v>
      </c>
      <c r="J195" s="4">
        <v>0</v>
      </c>
      <c r="K195" s="4">
        <f t="shared" si="3"/>
        <v>-653672727</v>
      </c>
      <c r="L195" s="2" t="s">
        <v>784</v>
      </c>
      <c r="M195" s="2" t="s">
        <v>43</v>
      </c>
      <c r="N195" s="2" t="s">
        <v>221</v>
      </c>
      <c r="O195" s="6">
        <v>46102.666598495372</v>
      </c>
      <c r="P195" s="6">
        <v>46102.666598495372</v>
      </c>
      <c r="Q195" s="2" t="s">
        <v>785</v>
      </c>
      <c r="R195" s="2" t="s">
        <v>785</v>
      </c>
    </row>
    <row r="196" spans="1:18" ht="10.5" customHeight="1" x14ac:dyDescent="0.25">
      <c r="A196" s="5">
        <v>46102</v>
      </c>
      <c r="B196" s="2" t="s">
        <v>779</v>
      </c>
      <c r="C196" s="3" t="s">
        <v>976</v>
      </c>
      <c r="D196" s="2" t="s">
        <v>219</v>
      </c>
      <c r="E196" s="2" t="s">
        <v>220</v>
      </c>
      <c r="F196" s="2" t="s">
        <v>977</v>
      </c>
      <c r="G196" s="2" t="s">
        <v>786</v>
      </c>
      <c r="H196" s="2" t="s">
        <v>787</v>
      </c>
      <c r="I196" s="4">
        <v>0</v>
      </c>
      <c r="J196" s="4">
        <v>640054545</v>
      </c>
      <c r="K196" s="4">
        <f t="shared" si="3"/>
        <v>640054545</v>
      </c>
      <c r="L196" s="2" t="s">
        <v>784</v>
      </c>
      <c r="M196" s="2" t="s">
        <v>43</v>
      </c>
      <c r="N196" s="2" t="s">
        <v>221</v>
      </c>
      <c r="O196" s="6">
        <v>46102.666598495372</v>
      </c>
      <c r="P196" s="6">
        <v>46102.666598495372</v>
      </c>
      <c r="Q196" s="2" t="s">
        <v>785</v>
      </c>
      <c r="R196" s="2" t="s">
        <v>785</v>
      </c>
    </row>
    <row r="197" spans="1:18" ht="10.5" customHeight="1" x14ac:dyDescent="0.25">
      <c r="A197" s="5">
        <v>46104</v>
      </c>
      <c r="B197" s="2" t="s">
        <v>779</v>
      </c>
      <c r="C197" s="3" t="s">
        <v>978</v>
      </c>
      <c r="D197" s="2" t="s">
        <v>323</v>
      </c>
      <c r="E197" s="2" t="s">
        <v>324</v>
      </c>
      <c r="F197" s="2" t="s">
        <v>979</v>
      </c>
      <c r="G197" s="2" t="s">
        <v>782</v>
      </c>
      <c r="H197" s="2" t="s">
        <v>783</v>
      </c>
      <c r="I197" s="4">
        <v>653672727</v>
      </c>
      <c r="J197" s="4">
        <v>0</v>
      </c>
      <c r="K197" s="4">
        <f t="shared" si="3"/>
        <v>-653672727</v>
      </c>
      <c r="L197" s="2" t="s">
        <v>784</v>
      </c>
      <c r="M197" s="2" t="s">
        <v>50</v>
      </c>
      <c r="N197" s="2" t="s">
        <v>325</v>
      </c>
      <c r="O197" s="6">
        <v>46102.562790243057</v>
      </c>
      <c r="P197" s="6">
        <v>46104.46182542824</v>
      </c>
      <c r="Q197" s="2" t="s">
        <v>785</v>
      </c>
      <c r="R197" s="2" t="s">
        <v>785</v>
      </c>
    </row>
    <row r="198" spans="1:18" ht="10.5" customHeight="1" x14ac:dyDescent="0.25">
      <c r="A198" s="5">
        <v>46104</v>
      </c>
      <c r="B198" s="2" t="s">
        <v>779</v>
      </c>
      <c r="C198" s="3" t="s">
        <v>978</v>
      </c>
      <c r="D198" s="2" t="s">
        <v>323</v>
      </c>
      <c r="E198" s="2" t="s">
        <v>324</v>
      </c>
      <c r="F198" s="2" t="s">
        <v>979</v>
      </c>
      <c r="G198" s="2" t="s">
        <v>786</v>
      </c>
      <c r="H198" s="2" t="s">
        <v>787</v>
      </c>
      <c r="I198" s="4">
        <v>0</v>
      </c>
      <c r="J198" s="4">
        <v>680909091</v>
      </c>
      <c r="K198" s="4">
        <f t="shared" si="3"/>
        <v>680909091</v>
      </c>
      <c r="L198" s="2" t="s">
        <v>784</v>
      </c>
      <c r="M198" s="2" t="s">
        <v>50</v>
      </c>
      <c r="N198" s="2" t="s">
        <v>325</v>
      </c>
      <c r="O198" s="6">
        <v>46102.562790243057</v>
      </c>
      <c r="P198" s="6">
        <v>46104.46182542824</v>
      </c>
      <c r="Q198" s="2" t="s">
        <v>785</v>
      </c>
      <c r="R198" s="2" t="s">
        <v>785</v>
      </c>
    </row>
    <row r="199" spans="1:18" ht="10.5" customHeight="1" x14ac:dyDescent="0.25">
      <c r="A199" s="5">
        <v>46104</v>
      </c>
      <c r="B199" s="2" t="s">
        <v>779</v>
      </c>
      <c r="C199" s="3" t="s">
        <v>980</v>
      </c>
      <c r="D199" s="2" t="s">
        <v>40</v>
      </c>
      <c r="E199" s="2" t="s">
        <v>41</v>
      </c>
      <c r="F199" s="2" t="s">
        <v>981</v>
      </c>
      <c r="G199" s="2" t="s">
        <v>782</v>
      </c>
      <c r="H199" s="2" t="s">
        <v>783</v>
      </c>
      <c r="I199" s="4">
        <v>650181818</v>
      </c>
      <c r="J199" s="4">
        <v>0</v>
      </c>
      <c r="K199" s="4">
        <f t="shared" si="3"/>
        <v>-650181818</v>
      </c>
      <c r="L199" s="2" t="s">
        <v>784</v>
      </c>
      <c r="M199" s="2" t="s">
        <v>43</v>
      </c>
      <c r="N199" s="2" t="s">
        <v>42</v>
      </c>
      <c r="O199" s="6">
        <v>46104.460962268517</v>
      </c>
      <c r="P199" s="6">
        <v>46104.476235034723</v>
      </c>
      <c r="Q199" s="2" t="s">
        <v>785</v>
      </c>
      <c r="R199" s="2" t="s">
        <v>785</v>
      </c>
    </row>
    <row r="200" spans="1:18" ht="10.5" customHeight="1" x14ac:dyDescent="0.25">
      <c r="A200" s="5">
        <v>46104</v>
      </c>
      <c r="B200" s="2" t="s">
        <v>779</v>
      </c>
      <c r="C200" s="3" t="s">
        <v>980</v>
      </c>
      <c r="D200" s="2" t="s">
        <v>40</v>
      </c>
      <c r="E200" s="2" t="s">
        <v>41</v>
      </c>
      <c r="F200" s="2" t="s">
        <v>981</v>
      </c>
      <c r="G200" s="2" t="s">
        <v>786</v>
      </c>
      <c r="H200" s="2" t="s">
        <v>787</v>
      </c>
      <c r="I200" s="4">
        <v>0</v>
      </c>
      <c r="J200" s="4">
        <v>636636364</v>
      </c>
      <c r="K200" s="4">
        <f t="shared" si="3"/>
        <v>636636364</v>
      </c>
      <c r="L200" s="2" t="s">
        <v>784</v>
      </c>
      <c r="M200" s="2" t="s">
        <v>43</v>
      </c>
      <c r="N200" s="2" t="s">
        <v>42</v>
      </c>
      <c r="O200" s="6">
        <v>46104.460962268517</v>
      </c>
      <c r="P200" s="6">
        <v>46104.476235034723</v>
      </c>
      <c r="Q200" s="2" t="s">
        <v>785</v>
      </c>
      <c r="R200" s="2" t="s">
        <v>785</v>
      </c>
    </row>
    <row r="201" spans="1:18" ht="10.5" customHeight="1" x14ac:dyDescent="0.25">
      <c r="A201" s="5">
        <v>46104</v>
      </c>
      <c r="B201" s="2" t="s">
        <v>779</v>
      </c>
      <c r="C201" s="3" t="s">
        <v>982</v>
      </c>
      <c r="D201" s="2" t="s">
        <v>231</v>
      </c>
      <c r="E201" s="2" t="s">
        <v>232</v>
      </c>
      <c r="F201" s="2" t="s">
        <v>983</v>
      </c>
      <c r="G201" s="2" t="s">
        <v>782</v>
      </c>
      <c r="H201" s="2" t="s">
        <v>783</v>
      </c>
      <c r="I201" s="4">
        <v>653672727</v>
      </c>
      <c r="J201" s="4">
        <v>0</v>
      </c>
      <c r="K201" s="4">
        <f t="shared" si="3"/>
        <v>-653672727</v>
      </c>
      <c r="L201" s="2" t="s">
        <v>784</v>
      </c>
      <c r="M201" s="2" t="s">
        <v>29</v>
      </c>
      <c r="N201" s="2" t="s">
        <v>233</v>
      </c>
      <c r="O201" s="6">
        <v>46104.632707326389</v>
      </c>
      <c r="P201" s="6">
        <v>46104.632707326389</v>
      </c>
      <c r="Q201" s="2" t="s">
        <v>785</v>
      </c>
      <c r="R201" s="2" t="s">
        <v>785</v>
      </c>
    </row>
    <row r="202" spans="1:18" ht="10.5" customHeight="1" x14ac:dyDescent="0.25">
      <c r="A202" s="5">
        <v>46104</v>
      </c>
      <c r="B202" s="2" t="s">
        <v>779</v>
      </c>
      <c r="C202" s="3" t="s">
        <v>982</v>
      </c>
      <c r="D202" s="2" t="s">
        <v>231</v>
      </c>
      <c r="E202" s="2" t="s">
        <v>232</v>
      </c>
      <c r="F202" s="2" t="s">
        <v>983</v>
      </c>
      <c r="G202" s="2" t="s">
        <v>786</v>
      </c>
      <c r="H202" s="2" t="s">
        <v>787</v>
      </c>
      <c r="I202" s="4">
        <v>0</v>
      </c>
      <c r="J202" s="4">
        <v>630963636</v>
      </c>
      <c r="K202" s="4">
        <f t="shared" si="3"/>
        <v>630963636</v>
      </c>
      <c r="L202" s="2" t="s">
        <v>784</v>
      </c>
      <c r="M202" s="2" t="s">
        <v>29</v>
      </c>
      <c r="N202" s="2" t="s">
        <v>233</v>
      </c>
      <c r="O202" s="6">
        <v>46104.632707326389</v>
      </c>
      <c r="P202" s="6">
        <v>46104.632707326389</v>
      </c>
      <c r="Q202" s="2" t="s">
        <v>785</v>
      </c>
      <c r="R202" s="2" t="s">
        <v>785</v>
      </c>
    </row>
    <row r="203" spans="1:18" ht="10.5" customHeight="1" x14ac:dyDescent="0.25">
      <c r="A203" s="5">
        <v>46104</v>
      </c>
      <c r="B203" s="2" t="s">
        <v>779</v>
      </c>
      <c r="C203" s="3" t="s">
        <v>984</v>
      </c>
      <c r="D203" s="2" t="s">
        <v>474</v>
      </c>
      <c r="E203" s="2" t="s">
        <v>475</v>
      </c>
      <c r="F203" s="2" t="s">
        <v>985</v>
      </c>
      <c r="G203" s="2" t="s">
        <v>782</v>
      </c>
      <c r="H203" s="2" t="s">
        <v>783</v>
      </c>
      <c r="I203" s="4">
        <v>461672727</v>
      </c>
      <c r="J203" s="4">
        <v>0</v>
      </c>
      <c r="K203" s="4">
        <f t="shared" si="3"/>
        <v>-461672727</v>
      </c>
      <c r="L203" s="2" t="s">
        <v>784</v>
      </c>
      <c r="M203" s="2" t="s">
        <v>29</v>
      </c>
      <c r="N203" s="2" t="s">
        <v>476</v>
      </c>
      <c r="O203" s="6">
        <v>46104.595407175933</v>
      </c>
      <c r="P203" s="6">
        <v>46104.595407175933</v>
      </c>
      <c r="Q203" s="2" t="s">
        <v>785</v>
      </c>
      <c r="R203" s="2" t="s">
        <v>785</v>
      </c>
    </row>
    <row r="204" spans="1:18" ht="10.5" customHeight="1" x14ac:dyDescent="0.25">
      <c r="A204" s="5">
        <v>46104</v>
      </c>
      <c r="B204" s="2" t="s">
        <v>779</v>
      </c>
      <c r="C204" s="3" t="s">
        <v>984</v>
      </c>
      <c r="D204" s="2" t="s">
        <v>474</v>
      </c>
      <c r="E204" s="2" t="s">
        <v>475</v>
      </c>
      <c r="F204" s="2" t="s">
        <v>985</v>
      </c>
      <c r="G204" s="2" t="s">
        <v>786</v>
      </c>
      <c r="H204" s="2" t="s">
        <v>787</v>
      </c>
      <c r="I204" s="4">
        <v>0</v>
      </c>
      <c r="J204" s="4">
        <v>452054545</v>
      </c>
      <c r="K204" s="4">
        <f t="shared" si="3"/>
        <v>452054545</v>
      </c>
      <c r="L204" s="2" t="s">
        <v>784</v>
      </c>
      <c r="M204" s="2" t="s">
        <v>29</v>
      </c>
      <c r="N204" s="2" t="s">
        <v>476</v>
      </c>
      <c r="O204" s="6">
        <v>46104.595407175933</v>
      </c>
      <c r="P204" s="6">
        <v>46104.595407175933</v>
      </c>
      <c r="Q204" s="2" t="s">
        <v>785</v>
      </c>
      <c r="R204" s="2" t="s">
        <v>785</v>
      </c>
    </row>
    <row r="205" spans="1:18" ht="10.5" customHeight="1" x14ac:dyDescent="0.25">
      <c r="A205" s="5">
        <v>46104</v>
      </c>
      <c r="B205" s="2" t="s">
        <v>779</v>
      </c>
      <c r="C205" s="3" t="s">
        <v>986</v>
      </c>
      <c r="D205" s="2" t="s">
        <v>447</v>
      </c>
      <c r="E205" s="2" t="s">
        <v>448</v>
      </c>
      <c r="F205" s="2" t="s">
        <v>987</v>
      </c>
      <c r="G205" s="2" t="s">
        <v>782</v>
      </c>
      <c r="H205" s="2" t="s">
        <v>783</v>
      </c>
      <c r="I205" s="4">
        <v>461672727</v>
      </c>
      <c r="J205" s="4">
        <v>0</v>
      </c>
      <c r="K205" s="4">
        <f t="shared" si="3"/>
        <v>-461672727</v>
      </c>
      <c r="L205" s="2" t="s">
        <v>784</v>
      </c>
      <c r="M205" s="2" t="s">
        <v>54</v>
      </c>
      <c r="N205" s="2" t="s">
        <v>449</v>
      </c>
      <c r="O205" s="6">
        <v>46104.641368136567</v>
      </c>
      <c r="P205" s="6">
        <v>46104.641368136567</v>
      </c>
      <c r="Q205" s="2" t="s">
        <v>785</v>
      </c>
      <c r="R205" s="2" t="s">
        <v>785</v>
      </c>
    </row>
    <row r="206" spans="1:18" ht="10.5" customHeight="1" x14ac:dyDescent="0.25">
      <c r="A206" s="5">
        <v>46104</v>
      </c>
      <c r="B206" s="2" t="s">
        <v>779</v>
      </c>
      <c r="C206" s="3" t="s">
        <v>986</v>
      </c>
      <c r="D206" s="2" t="s">
        <v>447</v>
      </c>
      <c r="E206" s="2" t="s">
        <v>448</v>
      </c>
      <c r="F206" s="2" t="s">
        <v>987</v>
      </c>
      <c r="G206" s="2" t="s">
        <v>786</v>
      </c>
      <c r="H206" s="2" t="s">
        <v>787</v>
      </c>
      <c r="I206" s="4">
        <v>0</v>
      </c>
      <c r="J206" s="4">
        <v>452054545</v>
      </c>
      <c r="K206" s="4">
        <f t="shared" si="3"/>
        <v>452054545</v>
      </c>
      <c r="L206" s="2" t="s">
        <v>784</v>
      </c>
      <c r="M206" s="2" t="s">
        <v>54</v>
      </c>
      <c r="N206" s="2" t="s">
        <v>449</v>
      </c>
      <c r="O206" s="6">
        <v>46104.641368136567</v>
      </c>
      <c r="P206" s="6">
        <v>46104.641368136567</v>
      </c>
      <c r="Q206" s="2" t="s">
        <v>785</v>
      </c>
      <c r="R206" s="2" t="s">
        <v>785</v>
      </c>
    </row>
    <row r="207" spans="1:18" ht="10.5" customHeight="1" x14ac:dyDescent="0.25">
      <c r="A207" s="5">
        <v>46104</v>
      </c>
      <c r="B207" s="2" t="s">
        <v>779</v>
      </c>
      <c r="C207" s="3" t="s">
        <v>988</v>
      </c>
      <c r="D207" s="2" t="s">
        <v>667</v>
      </c>
      <c r="E207" s="2" t="s">
        <v>668</v>
      </c>
      <c r="F207" s="2" t="s">
        <v>989</v>
      </c>
      <c r="G207" s="2" t="s">
        <v>782</v>
      </c>
      <c r="H207" s="2" t="s">
        <v>783</v>
      </c>
      <c r="I207" s="4">
        <v>281890909</v>
      </c>
      <c r="J207" s="4">
        <v>0</v>
      </c>
      <c r="K207" s="4">
        <f t="shared" si="3"/>
        <v>-281890909</v>
      </c>
      <c r="L207" s="2" t="s">
        <v>784</v>
      </c>
      <c r="M207" s="2" t="s">
        <v>20</v>
      </c>
      <c r="N207" s="2" t="s">
        <v>669</v>
      </c>
      <c r="O207" s="6">
        <v>46104.717834178242</v>
      </c>
      <c r="P207" s="6">
        <v>46104.717834178242</v>
      </c>
      <c r="Q207" s="2" t="s">
        <v>785</v>
      </c>
      <c r="R207" s="2" t="s">
        <v>785</v>
      </c>
    </row>
    <row r="208" spans="1:18" ht="10.5" customHeight="1" x14ac:dyDescent="0.25">
      <c r="A208" s="5">
        <v>46104</v>
      </c>
      <c r="B208" s="2" t="s">
        <v>779</v>
      </c>
      <c r="C208" s="3" t="s">
        <v>988</v>
      </c>
      <c r="D208" s="2" t="s">
        <v>667</v>
      </c>
      <c r="E208" s="2" t="s">
        <v>668</v>
      </c>
      <c r="F208" s="2" t="s">
        <v>989</v>
      </c>
      <c r="G208" s="2" t="s">
        <v>786</v>
      </c>
      <c r="H208" s="2" t="s">
        <v>787</v>
      </c>
      <c r="I208" s="4">
        <v>0</v>
      </c>
      <c r="J208" s="4">
        <v>270563636</v>
      </c>
      <c r="K208" s="4">
        <f t="shared" si="3"/>
        <v>270563636</v>
      </c>
      <c r="L208" s="2" t="s">
        <v>784</v>
      </c>
      <c r="M208" s="2" t="s">
        <v>20</v>
      </c>
      <c r="N208" s="2" t="s">
        <v>669</v>
      </c>
      <c r="O208" s="6">
        <v>46104.717834178242</v>
      </c>
      <c r="P208" s="6">
        <v>46104.717834178242</v>
      </c>
      <c r="Q208" s="2" t="s">
        <v>785</v>
      </c>
      <c r="R208" s="2" t="s">
        <v>785</v>
      </c>
    </row>
    <row r="209" spans="1:18" ht="10.5" customHeight="1" x14ac:dyDescent="0.25">
      <c r="A209" s="5">
        <v>46104</v>
      </c>
      <c r="B209" s="2" t="s">
        <v>779</v>
      </c>
      <c r="C209" s="3" t="s">
        <v>990</v>
      </c>
      <c r="D209" s="2" t="s">
        <v>207</v>
      </c>
      <c r="E209" s="2" t="s">
        <v>208</v>
      </c>
      <c r="F209" s="2" t="s">
        <v>991</v>
      </c>
      <c r="G209" s="2" t="s">
        <v>782</v>
      </c>
      <c r="H209" s="2" t="s">
        <v>783</v>
      </c>
      <c r="I209" s="4">
        <v>653672727</v>
      </c>
      <c r="J209" s="4">
        <v>0</v>
      </c>
      <c r="K209" s="4">
        <f t="shared" si="3"/>
        <v>-653672727</v>
      </c>
      <c r="L209" s="2" t="s">
        <v>784</v>
      </c>
      <c r="M209" s="2" t="s">
        <v>29</v>
      </c>
      <c r="N209" s="2" t="s">
        <v>209</v>
      </c>
      <c r="O209" s="6">
        <v>46104.73227565972</v>
      </c>
      <c r="P209" s="6">
        <v>46104.73227565972</v>
      </c>
      <c r="Q209" s="2" t="s">
        <v>785</v>
      </c>
      <c r="R209" s="2" t="s">
        <v>785</v>
      </c>
    </row>
    <row r="210" spans="1:18" ht="10.5" customHeight="1" x14ac:dyDescent="0.25">
      <c r="A210" s="5">
        <v>46104</v>
      </c>
      <c r="B210" s="2" t="s">
        <v>779</v>
      </c>
      <c r="C210" s="3" t="s">
        <v>990</v>
      </c>
      <c r="D210" s="2" t="s">
        <v>207</v>
      </c>
      <c r="E210" s="2" t="s">
        <v>208</v>
      </c>
      <c r="F210" s="2" t="s">
        <v>991</v>
      </c>
      <c r="G210" s="2" t="s">
        <v>786</v>
      </c>
      <c r="H210" s="2" t="s">
        <v>787</v>
      </c>
      <c r="I210" s="4">
        <v>0</v>
      </c>
      <c r="J210" s="4">
        <v>632781818</v>
      </c>
      <c r="K210" s="4">
        <f t="shared" si="3"/>
        <v>632781818</v>
      </c>
      <c r="L210" s="2" t="s">
        <v>784</v>
      </c>
      <c r="M210" s="2" t="s">
        <v>29</v>
      </c>
      <c r="N210" s="2" t="s">
        <v>209</v>
      </c>
      <c r="O210" s="6">
        <v>46104.73227565972</v>
      </c>
      <c r="P210" s="6">
        <v>46104.73227565972</v>
      </c>
      <c r="Q210" s="2" t="s">
        <v>785</v>
      </c>
      <c r="R210" s="2" t="s">
        <v>785</v>
      </c>
    </row>
    <row r="211" spans="1:18" ht="10.5" customHeight="1" x14ac:dyDescent="0.25">
      <c r="A211" s="5">
        <v>46105</v>
      </c>
      <c r="B211" s="2" t="s">
        <v>779</v>
      </c>
      <c r="C211" s="3" t="s">
        <v>992</v>
      </c>
      <c r="D211" s="2" t="s">
        <v>21</v>
      </c>
      <c r="E211" s="2" t="s">
        <v>22</v>
      </c>
      <c r="F211" s="2" t="s">
        <v>993</v>
      </c>
      <c r="G211" s="2" t="s">
        <v>782</v>
      </c>
      <c r="H211" s="2" t="s">
        <v>783</v>
      </c>
      <c r="I211" s="4">
        <v>823904545</v>
      </c>
      <c r="J211" s="4">
        <v>0</v>
      </c>
      <c r="K211" s="4">
        <f t="shared" si="3"/>
        <v>-823904545</v>
      </c>
      <c r="L211" s="2" t="s">
        <v>784</v>
      </c>
      <c r="M211" s="2" t="s">
        <v>20</v>
      </c>
      <c r="N211" s="2" t="s">
        <v>24</v>
      </c>
      <c r="O211" s="6">
        <v>46105.398812384257</v>
      </c>
      <c r="P211" s="6">
        <v>46105.398812384257</v>
      </c>
      <c r="Q211" s="2" t="s">
        <v>785</v>
      </c>
      <c r="R211" s="2" t="s">
        <v>785</v>
      </c>
    </row>
    <row r="212" spans="1:18" ht="10.5" customHeight="1" x14ac:dyDescent="0.25">
      <c r="A212" s="5">
        <v>46105</v>
      </c>
      <c r="B212" s="2" t="s">
        <v>779</v>
      </c>
      <c r="C212" s="3" t="s">
        <v>992</v>
      </c>
      <c r="D212" s="2" t="s">
        <v>21</v>
      </c>
      <c r="E212" s="2" t="s">
        <v>22</v>
      </c>
      <c r="F212" s="2" t="s">
        <v>993</v>
      </c>
      <c r="G212" s="2" t="s">
        <v>786</v>
      </c>
      <c r="H212" s="2" t="s">
        <v>787</v>
      </c>
      <c r="I212" s="4">
        <v>0</v>
      </c>
      <c r="J212" s="4">
        <v>721445455</v>
      </c>
      <c r="K212" s="4">
        <f t="shared" si="3"/>
        <v>721445455</v>
      </c>
      <c r="L212" s="2" t="s">
        <v>784</v>
      </c>
      <c r="M212" s="2" t="s">
        <v>20</v>
      </c>
      <c r="N212" s="2" t="s">
        <v>24</v>
      </c>
      <c r="O212" s="6">
        <v>46105.398812384257</v>
      </c>
      <c r="P212" s="6">
        <v>46105.398812384257</v>
      </c>
      <c r="Q212" s="2" t="s">
        <v>785</v>
      </c>
      <c r="R212" s="2" t="s">
        <v>785</v>
      </c>
    </row>
    <row r="213" spans="1:18" ht="10.5" customHeight="1" x14ac:dyDescent="0.25">
      <c r="A213" s="5">
        <v>46105</v>
      </c>
      <c r="B213" s="2" t="s">
        <v>779</v>
      </c>
      <c r="C213" s="3" t="s">
        <v>994</v>
      </c>
      <c r="D213" s="2" t="s">
        <v>592</v>
      </c>
      <c r="E213" s="2" t="s">
        <v>593</v>
      </c>
      <c r="F213" s="2" t="s">
        <v>995</v>
      </c>
      <c r="G213" s="2" t="s">
        <v>782</v>
      </c>
      <c r="H213" s="2" t="s">
        <v>783</v>
      </c>
      <c r="I213" s="4">
        <v>270545455</v>
      </c>
      <c r="J213" s="4">
        <v>0</v>
      </c>
      <c r="K213" s="4">
        <f t="shared" si="3"/>
        <v>-270545455</v>
      </c>
      <c r="L213" s="2" t="s">
        <v>784</v>
      </c>
      <c r="M213" s="2" t="s">
        <v>43</v>
      </c>
      <c r="N213" s="2" t="s">
        <v>594</v>
      </c>
      <c r="O213" s="6">
        <v>46105.394475694447</v>
      </c>
      <c r="P213" s="6">
        <v>46105.394475694447</v>
      </c>
      <c r="Q213" s="2" t="s">
        <v>785</v>
      </c>
      <c r="R213" s="2" t="s">
        <v>785</v>
      </c>
    </row>
    <row r="214" spans="1:18" ht="10.5" customHeight="1" x14ac:dyDescent="0.25">
      <c r="A214" s="5">
        <v>46105</v>
      </c>
      <c r="B214" s="2" t="s">
        <v>779</v>
      </c>
      <c r="C214" s="3" t="s">
        <v>994</v>
      </c>
      <c r="D214" s="2" t="s">
        <v>592</v>
      </c>
      <c r="E214" s="2" t="s">
        <v>593</v>
      </c>
      <c r="F214" s="2" t="s">
        <v>995</v>
      </c>
      <c r="G214" s="2" t="s">
        <v>786</v>
      </c>
      <c r="H214" s="2" t="s">
        <v>787</v>
      </c>
      <c r="I214" s="4">
        <v>0</v>
      </c>
      <c r="J214" s="4">
        <v>255818182</v>
      </c>
      <c r="K214" s="4">
        <f t="shared" si="3"/>
        <v>255818182</v>
      </c>
      <c r="L214" s="2" t="s">
        <v>784</v>
      </c>
      <c r="M214" s="2" t="s">
        <v>43</v>
      </c>
      <c r="N214" s="2" t="s">
        <v>594</v>
      </c>
      <c r="O214" s="6">
        <v>46105.394475694447</v>
      </c>
      <c r="P214" s="6">
        <v>46105.394475694447</v>
      </c>
      <c r="Q214" s="2" t="s">
        <v>785</v>
      </c>
      <c r="R214" s="2" t="s">
        <v>785</v>
      </c>
    </row>
    <row r="215" spans="1:18" ht="10.5" customHeight="1" x14ac:dyDescent="0.25">
      <c r="A215" s="5">
        <v>46105</v>
      </c>
      <c r="B215" s="2" t="s">
        <v>779</v>
      </c>
      <c r="C215" s="3" t="s">
        <v>996</v>
      </c>
      <c r="D215" s="2" t="s">
        <v>299</v>
      </c>
      <c r="E215" s="2" t="s">
        <v>300</v>
      </c>
      <c r="F215" s="2" t="s">
        <v>997</v>
      </c>
      <c r="G215" s="2" t="s">
        <v>782</v>
      </c>
      <c r="H215" s="2" t="s">
        <v>783</v>
      </c>
      <c r="I215" s="4">
        <v>653672727</v>
      </c>
      <c r="J215" s="4">
        <v>0</v>
      </c>
      <c r="K215" s="4">
        <f t="shared" si="3"/>
        <v>-653672727</v>
      </c>
      <c r="L215" s="2" t="s">
        <v>784</v>
      </c>
      <c r="M215" s="2" t="s">
        <v>50</v>
      </c>
      <c r="N215" s="2" t="s">
        <v>301</v>
      </c>
      <c r="O215" s="6">
        <v>46105.400557407411</v>
      </c>
      <c r="P215" s="6">
        <v>46105.401705902783</v>
      </c>
      <c r="Q215" s="2" t="s">
        <v>785</v>
      </c>
      <c r="R215" s="2" t="s">
        <v>785</v>
      </c>
    </row>
    <row r="216" spans="1:18" ht="10.5" customHeight="1" x14ac:dyDescent="0.25">
      <c r="A216" s="5">
        <v>46105</v>
      </c>
      <c r="B216" s="2" t="s">
        <v>779</v>
      </c>
      <c r="C216" s="3" t="s">
        <v>996</v>
      </c>
      <c r="D216" s="2" t="s">
        <v>299</v>
      </c>
      <c r="E216" s="2" t="s">
        <v>300</v>
      </c>
      <c r="F216" s="2" t="s">
        <v>997</v>
      </c>
      <c r="G216" s="2" t="s">
        <v>786</v>
      </c>
      <c r="H216" s="2" t="s">
        <v>787</v>
      </c>
      <c r="I216" s="4">
        <v>0</v>
      </c>
      <c r="J216" s="4">
        <v>599172727</v>
      </c>
      <c r="K216" s="4">
        <f t="shared" si="3"/>
        <v>599172727</v>
      </c>
      <c r="L216" s="2" t="s">
        <v>784</v>
      </c>
      <c r="M216" s="2" t="s">
        <v>50</v>
      </c>
      <c r="N216" s="2" t="s">
        <v>301</v>
      </c>
      <c r="O216" s="6">
        <v>46105.400557407411</v>
      </c>
      <c r="P216" s="6">
        <v>46105.401705902783</v>
      </c>
      <c r="Q216" s="2" t="s">
        <v>785</v>
      </c>
      <c r="R216" s="2" t="s">
        <v>785</v>
      </c>
    </row>
    <row r="217" spans="1:18" ht="10.5" customHeight="1" x14ac:dyDescent="0.25">
      <c r="A217" s="5">
        <v>46105</v>
      </c>
      <c r="B217" s="2" t="s">
        <v>779</v>
      </c>
      <c r="C217" s="3" t="s">
        <v>998</v>
      </c>
      <c r="D217" s="2" t="s">
        <v>375</v>
      </c>
      <c r="E217" s="2" t="s">
        <v>376</v>
      </c>
      <c r="F217" s="2" t="s">
        <v>999</v>
      </c>
      <c r="G217" s="2" t="s">
        <v>782</v>
      </c>
      <c r="H217" s="2" t="s">
        <v>783</v>
      </c>
      <c r="I217" s="4">
        <v>714763636</v>
      </c>
      <c r="J217" s="4">
        <v>0</v>
      </c>
      <c r="K217" s="4">
        <f t="shared" si="3"/>
        <v>-714763636</v>
      </c>
      <c r="L217" s="2" t="s">
        <v>784</v>
      </c>
      <c r="M217" s="2" t="s">
        <v>54</v>
      </c>
      <c r="N217" s="2" t="s">
        <v>377</v>
      </c>
      <c r="O217" s="6">
        <v>46105.484058217589</v>
      </c>
      <c r="P217" s="6">
        <v>46105.484058217589</v>
      </c>
      <c r="Q217" s="2" t="s">
        <v>785</v>
      </c>
      <c r="R217" s="2" t="s">
        <v>785</v>
      </c>
    </row>
    <row r="218" spans="1:18" ht="10.5" customHeight="1" x14ac:dyDescent="0.25">
      <c r="A218" s="5">
        <v>46105</v>
      </c>
      <c r="B218" s="2" t="s">
        <v>779</v>
      </c>
      <c r="C218" s="3" t="s">
        <v>998</v>
      </c>
      <c r="D218" s="2" t="s">
        <v>375</v>
      </c>
      <c r="E218" s="2" t="s">
        <v>376</v>
      </c>
      <c r="F218" s="2" t="s">
        <v>999</v>
      </c>
      <c r="G218" s="2" t="s">
        <v>786</v>
      </c>
      <c r="H218" s="2" t="s">
        <v>787</v>
      </c>
      <c r="I218" s="4">
        <v>0</v>
      </c>
      <c r="J218" s="4">
        <v>677536364</v>
      </c>
      <c r="K218" s="4">
        <f t="shared" si="3"/>
        <v>677536364</v>
      </c>
      <c r="L218" s="2" t="s">
        <v>784</v>
      </c>
      <c r="M218" s="2" t="s">
        <v>54</v>
      </c>
      <c r="N218" s="2" t="s">
        <v>377</v>
      </c>
      <c r="O218" s="6">
        <v>46105.484058217589</v>
      </c>
      <c r="P218" s="6">
        <v>46105.484058217589</v>
      </c>
      <c r="Q218" s="2" t="s">
        <v>785</v>
      </c>
      <c r="R218" s="2" t="s">
        <v>785</v>
      </c>
    </row>
    <row r="219" spans="1:18" ht="10.5" customHeight="1" x14ac:dyDescent="0.25">
      <c r="A219" s="5">
        <v>46105</v>
      </c>
      <c r="B219" s="2" t="s">
        <v>779</v>
      </c>
      <c r="C219" s="3" t="s">
        <v>1000</v>
      </c>
      <c r="D219" s="2" t="s">
        <v>255</v>
      </c>
      <c r="E219" s="2" t="s">
        <v>256</v>
      </c>
      <c r="F219" s="2" t="s">
        <v>1001</v>
      </c>
      <c r="G219" s="2" t="s">
        <v>782</v>
      </c>
      <c r="H219" s="2" t="s">
        <v>783</v>
      </c>
      <c r="I219" s="4">
        <v>653672727</v>
      </c>
      <c r="J219" s="4">
        <v>0</v>
      </c>
      <c r="K219" s="4">
        <f t="shared" si="3"/>
        <v>-653672727</v>
      </c>
      <c r="L219" s="2" t="s">
        <v>784</v>
      </c>
      <c r="M219" s="2" t="s">
        <v>50</v>
      </c>
      <c r="N219" s="2" t="s">
        <v>257</v>
      </c>
      <c r="O219" s="6">
        <v>46105.578994872689</v>
      </c>
      <c r="P219" s="6">
        <v>46105.578994872689</v>
      </c>
      <c r="Q219" s="2" t="s">
        <v>785</v>
      </c>
      <c r="R219" s="2" t="s">
        <v>785</v>
      </c>
    </row>
    <row r="220" spans="1:18" ht="10.5" customHeight="1" x14ac:dyDescent="0.25">
      <c r="A220" s="5">
        <v>46105</v>
      </c>
      <c r="B220" s="2" t="s">
        <v>779</v>
      </c>
      <c r="C220" s="3" t="s">
        <v>1000</v>
      </c>
      <c r="D220" s="2" t="s">
        <v>255</v>
      </c>
      <c r="E220" s="2" t="s">
        <v>256</v>
      </c>
      <c r="F220" s="2" t="s">
        <v>1001</v>
      </c>
      <c r="G220" s="2" t="s">
        <v>786</v>
      </c>
      <c r="H220" s="2" t="s">
        <v>787</v>
      </c>
      <c r="I220" s="4">
        <v>0</v>
      </c>
      <c r="J220" s="4">
        <v>619627273</v>
      </c>
      <c r="K220" s="4">
        <f t="shared" si="3"/>
        <v>619627273</v>
      </c>
      <c r="L220" s="2" t="s">
        <v>784</v>
      </c>
      <c r="M220" s="2" t="s">
        <v>50</v>
      </c>
      <c r="N220" s="2" t="s">
        <v>257</v>
      </c>
      <c r="O220" s="6">
        <v>46105.578994872689</v>
      </c>
      <c r="P220" s="6">
        <v>46105.578994872689</v>
      </c>
      <c r="Q220" s="2" t="s">
        <v>785</v>
      </c>
      <c r="R220" s="2" t="s">
        <v>785</v>
      </c>
    </row>
    <row r="221" spans="1:18" ht="10.5" customHeight="1" x14ac:dyDescent="0.25">
      <c r="A221" s="5">
        <v>46105</v>
      </c>
      <c r="B221" s="2" t="s">
        <v>779</v>
      </c>
      <c r="C221" s="3" t="s">
        <v>1002</v>
      </c>
      <c r="D221" s="2" t="s">
        <v>399</v>
      </c>
      <c r="E221" s="2" t="s">
        <v>400</v>
      </c>
      <c r="F221" s="2" t="s">
        <v>1003</v>
      </c>
      <c r="G221" s="2" t="s">
        <v>782</v>
      </c>
      <c r="H221" s="2" t="s">
        <v>783</v>
      </c>
      <c r="I221" s="4">
        <v>461672727</v>
      </c>
      <c r="J221" s="4">
        <v>0</v>
      </c>
      <c r="K221" s="4">
        <f t="shared" si="3"/>
        <v>-461672727</v>
      </c>
      <c r="L221" s="2" t="s">
        <v>784</v>
      </c>
      <c r="M221" s="2" t="s">
        <v>50</v>
      </c>
      <c r="N221" s="2" t="s">
        <v>401</v>
      </c>
      <c r="O221" s="6">
        <v>46105.565761921287</v>
      </c>
      <c r="P221" s="6">
        <v>46105.565761921287</v>
      </c>
      <c r="Q221" s="2" t="s">
        <v>785</v>
      </c>
      <c r="R221" s="2" t="s">
        <v>785</v>
      </c>
    </row>
    <row r="222" spans="1:18" ht="10.5" customHeight="1" x14ac:dyDescent="0.25">
      <c r="A222" s="5">
        <v>46105</v>
      </c>
      <c r="B222" s="2" t="s">
        <v>779</v>
      </c>
      <c r="C222" s="3" t="s">
        <v>1002</v>
      </c>
      <c r="D222" s="2" t="s">
        <v>399</v>
      </c>
      <c r="E222" s="2" t="s">
        <v>400</v>
      </c>
      <c r="F222" s="2" t="s">
        <v>1003</v>
      </c>
      <c r="G222" s="2" t="s">
        <v>786</v>
      </c>
      <c r="H222" s="2" t="s">
        <v>787</v>
      </c>
      <c r="I222" s="4">
        <v>0</v>
      </c>
      <c r="J222" s="4">
        <v>442963636</v>
      </c>
      <c r="K222" s="4">
        <f t="shared" si="3"/>
        <v>442963636</v>
      </c>
      <c r="L222" s="2" t="s">
        <v>784</v>
      </c>
      <c r="M222" s="2" t="s">
        <v>50</v>
      </c>
      <c r="N222" s="2" t="s">
        <v>401</v>
      </c>
      <c r="O222" s="6">
        <v>46105.565761921287</v>
      </c>
      <c r="P222" s="6">
        <v>46105.565761921287</v>
      </c>
      <c r="Q222" s="2" t="s">
        <v>785</v>
      </c>
      <c r="R222" s="2" t="s">
        <v>785</v>
      </c>
    </row>
    <row r="223" spans="1:18" ht="10.5" customHeight="1" x14ac:dyDescent="0.25">
      <c r="A223" s="5">
        <v>46105</v>
      </c>
      <c r="B223" s="2" t="s">
        <v>779</v>
      </c>
      <c r="C223" s="3" t="s">
        <v>1004</v>
      </c>
      <c r="D223" s="2" t="s">
        <v>706</v>
      </c>
      <c r="E223" s="2" t="s">
        <v>707</v>
      </c>
      <c r="F223" s="2" t="s">
        <v>1005</v>
      </c>
      <c r="G223" s="2" t="s">
        <v>782</v>
      </c>
      <c r="H223" s="2" t="s">
        <v>783</v>
      </c>
      <c r="I223" s="4">
        <v>263563636</v>
      </c>
      <c r="J223" s="4">
        <v>0</v>
      </c>
      <c r="K223" s="4">
        <f t="shared" si="3"/>
        <v>-263563636</v>
      </c>
      <c r="L223" s="2" t="s">
        <v>784</v>
      </c>
      <c r="M223" s="2" t="s">
        <v>29</v>
      </c>
      <c r="N223" s="2" t="s">
        <v>708</v>
      </c>
      <c r="O223" s="6">
        <v>46105.594341666663</v>
      </c>
      <c r="P223" s="6">
        <v>46105.594341666663</v>
      </c>
      <c r="Q223" s="2" t="s">
        <v>785</v>
      </c>
      <c r="R223" s="2" t="s">
        <v>785</v>
      </c>
    </row>
    <row r="224" spans="1:18" ht="10.5" customHeight="1" x14ac:dyDescent="0.25">
      <c r="A224" s="5">
        <v>46105</v>
      </c>
      <c r="B224" s="2" t="s">
        <v>779</v>
      </c>
      <c r="C224" s="3" t="s">
        <v>1004</v>
      </c>
      <c r="D224" s="2" t="s">
        <v>706</v>
      </c>
      <c r="E224" s="2" t="s">
        <v>707</v>
      </c>
      <c r="F224" s="2" t="s">
        <v>1005</v>
      </c>
      <c r="G224" s="2" t="s">
        <v>786</v>
      </c>
      <c r="H224" s="2" t="s">
        <v>787</v>
      </c>
      <c r="I224" s="4">
        <v>0</v>
      </c>
      <c r="J224" s="4">
        <v>269090909</v>
      </c>
      <c r="K224" s="4">
        <f t="shared" si="3"/>
        <v>269090909</v>
      </c>
      <c r="L224" s="2" t="s">
        <v>784</v>
      </c>
      <c r="M224" s="2" t="s">
        <v>29</v>
      </c>
      <c r="N224" s="2" t="s">
        <v>708</v>
      </c>
      <c r="O224" s="6">
        <v>46105.594341666663</v>
      </c>
      <c r="P224" s="6">
        <v>46105.594341666663</v>
      </c>
      <c r="Q224" s="2" t="s">
        <v>785</v>
      </c>
      <c r="R224" s="2" t="s">
        <v>785</v>
      </c>
    </row>
    <row r="225" spans="1:18" ht="10.5" customHeight="1" x14ac:dyDescent="0.25">
      <c r="A225" s="5">
        <v>46105</v>
      </c>
      <c r="B225" s="2" t="s">
        <v>779</v>
      </c>
      <c r="C225" s="3" t="s">
        <v>1006</v>
      </c>
      <c r="D225" s="2" t="s">
        <v>88</v>
      </c>
      <c r="E225" s="2" t="s">
        <v>89</v>
      </c>
      <c r="F225" s="2" t="s">
        <v>1007</v>
      </c>
      <c r="G225" s="2" t="s">
        <v>782</v>
      </c>
      <c r="H225" s="2" t="s">
        <v>783</v>
      </c>
      <c r="I225" s="4">
        <v>601309091</v>
      </c>
      <c r="J225" s="4">
        <v>0</v>
      </c>
      <c r="K225" s="4">
        <f t="shared" si="3"/>
        <v>-601309091</v>
      </c>
      <c r="L225" s="2" t="s">
        <v>784</v>
      </c>
      <c r="M225" s="2" t="s">
        <v>29</v>
      </c>
      <c r="N225" s="2" t="s">
        <v>90</v>
      </c>
      <c r="O225" s="6">
        <v>46105.569644560193</v>
      </c>
      <c r="P225" s="6">
        <v>46105.569644560193</v>
      </c>
      <c r="Q225" s="2" t="s">
        <v>785</v>
      </c>
      <c r="R225" s="2" t="s">
        <v>785</v>
      </c>
    </row>
    <row r="226" spans="1:18" ht="10.5" customHeight="1" x14ac:dyDescent="0.25">
      <c r="A226" s="5">
        <v>46105</v>
      </c>
      <c r="B226" s="2" t="s">
        <v>779</v>
      </c>
      <c r="C226" s="3" t="s">
        <v>1006</v>
      </c>
      <c r="D226" s="2" t="s">
        <v>88</v>
      </c>
      <c r="E226" s="2" t="s">
        <v>89</v>
      </c>
      <c r="F226" s="2" t="s">
        <v>1007</v>
      </c>
      <c r="G226" s="2" t="s">
        <v>786</v>
      </c>
      <c r="H226" s="2" t="s">
        <v>787</v>
      </c>
      <c r="I226" s="4">
        <v>0</v>
      </c>
      <c r="J226" s="4">
        <v>559081818</v>
      </c>
      <c r="K226" s="4">
        <f t="shared" si="3"/>
        <v>559081818</v>
      </c>
      <c r="L226" s="2" t="s">
        <v>784</v>
      </c>
      <c r="M226" s="2" t="s">
        <v>29</v>
      </c>
      <c r="N226" s="2" t="s">
        <v>90</v>
      </c>
      <c r="O226" s="6">
        <v>46105.569644560193</v>
      </c>
      <c r="P226" s="6">
        <v>46105.569644560193</v>
      </c>
      <c r="Q226" s="2" t="s">
        <v>785</v>
      </c>
      <c r="R226" s="2" t="s">
        <v>785</v>
      </c>
    </row>
    <row r="227" spans="1:18" ht="10.5" customHeight="1" x14ac:dyDescent="0.25">
      <c r="A227" s="5">
        <v>46105</v>
      </c>
      <c r="B227" s="2" t="s">
        <v>779</v>
      </c>
      <c r="C227" s="3" t="s">
        <v>1008</v>
      </c>
      <c r="D227" s="2" t="s">
        <v>296</v>
      </c>
      <c r="E227" s="2" t="s">
        <v>297</v>
      </c>
      <c r="F227" s="2" t="s">
        <v>1009</v>
      </c>
      <c r="G227" s="2" t="s">
        <v>782</v>
      </c>
      <c r="H227" s="2" t="s">
        <v>783</v>
      </c>
      <c r="I227" s="4">
        <v>653672727</v>
      </c>
      <c r="J227" s="4">
        <v>0</v>
      </c>
      <c r="K227" s="4">
        <f t="shared" si="3"/>
        <v>-653672727</v>
      </c>
      <c r="L227" s="2" t="s">
        <v>784</v>
      </c>
      <c r="M227" s="2" t="s">
        <v>54</v>
      </c>
      <c r="N227" s="2" t="s">
        <v>298</v>
      </c>
      <c r="O227" s="6">
        <v>46105.5849747338</v>
      </c>
      <c r="P227" s="6">
        <v>46105.5849747338</v>
      </c>
      <c r="Q227" s="2" t="s">
        <v>785</v>
      </c>
      <c r="R227" s="2" t="s">
        <v>785</v>
      </c>
    </row>
    <row r="228" spans="1:18" ht="10.5" customHeight="1" x14ac:dyDescent="0.25">
      <c r="A228" s="5">
        <v>46105</v>
      </c>
      <c r="B228" s="2" t="s">
        <v>779</v>
      </c>
      <c r="C228" s="3" t="s">
        <v>1008</v>
      </c>
      <c r="D228" s="2" t="s">
        <v>296</v>
      </c>
      <c r="E228" s="2" t="s">
        <v>297</v>
      </c>
      <c r="F228" s="2" t="s">
        <v>1009</v>
      </c>
      <c r="G228" s="2" t="s">
        <v>786</v>
      </c>
      <c r="H228" s="2" t="s">
        <v>787</v>
      </c>
      <c r="I228" s="4">
        <v>0</v>
      </c>
      <c r="J228" s="4">
        <v>615509091</v>
      </c>
      <c r="K228" s="4">
        <f t="shared" si="3"/>
        <v>615509091</v>
      </c>
      <c r="L228" s="2" t="s">
        <v>784</v>
      </c>
      <c r="M228" s="2" t="s">
        <v>54</v>
      </c>
      <c r="N228" s="2" t="s">
        <v>298</v>
      </c>
      <c r="O228" s="6">
        <v>46105.5849747338</v>
      </c>
      <c r="P228" s="6">
        <v>46105.5849747338</v>
      </c>
      <c r="Q228" s="2" t="s">
        <v>785</v>
      </c>
      <c r="R228" s="2" t="s">
        <v>785</v>
      </c>
    </row>
    <row r="229" spans="1:18" ht="10.5" customHeight="1" x14ac:dyDescent="0.25">
      <c r="A229" s="5">
        <v>46105</v>
      </c>
      <c r="B229" s="2" t="s">
        <v>779</v>
      </c>
      <c r="C229" s="3" t="s">
        <v>1010</v>
      </c>
      <c r="D229" s="2" t="s">
        <v>523</v>
      </c>
      <c r="E229" s="2" t="s">
        <v>524</v>
      </c>
      <c r="F229" s="2" t="s">
        <v>1011</v>
      </c>
      <c r="G229" s="2" t="s">
        <v>782</v>
      </c>
      <c r="H229" s="2" t="s">
        <v>783</v>
      </c>
      <c r="I229" s="4">
        <v>263563636</v>
      </c>
      <c r="J229" s="4">
        <v>0</v>
      </c>
      <c r="K229" s="4">
        <f t="shared" si="3"/>
        <v>-263563636</v>
      </c>
      <c r="L229" s="2" t="s">
        <v>784</v>
      </c>
      <c r="M229" s="2" t="s">
        <v>20</v>
      </c>
      <c r="N229" s="2" t="s">
        <v>525</v>
      </c>
      <c r="O229" s="6">
        <v>46105.609703935188</v>
      </c>
      <c r="P229" s="6">
        <v>46105.609703935188</v>
      </c>
      <c r="Q229" s="2" t="s">
        <v>785</v>
      </c>
      <c r="R229" s="2" t="s">
        <v>785</v>
      </c>
    </row>
    <row r="230" spans="1:18" ht="10.5" customHeight="1" x14ac:dyDescent="0.25">
      <c r="A230" s="5">
        <v>46105</v>
      </c>
      <c r="B230" s="2" t="s">
        <v>779</v>
      </c>
      <c r="C230" s="3" t="s">
        <v>1010</v>
      </c>
      <c r="D230" s="2" t="s">
        <v>523</v>
      </c>
      <c r="E230" s="2" t="s">
        <v>524</v>
      </c>
      <c r="F230" s="2" t="s">
        <v>1011</v>
      </c>
      <c r="G230" s="2" t="s">
        <v>786</v>
      </c>
      <c r="H230" s="2" t="s">
        <v>787</v>
      </c>
      <c r="I230" s="4">
        <v>0</v>
      </c>
      <c r="J230" s="4">
        <v>254981818</v>
      </c>
      <c r="K230" s="4">
        <f t="shared" si="3"/>
        <v>254981818</v>
      </c>
      <c r="L230" s="2" t="s">
        <v>784</v>
      </c>
      <c r="M230" s="2" t="s">
        <v>20</v>
      </c>
      <c r="N230" s="2" t="s">
        <v>525</v>
      </c>
      <c r="O230" s="6">
        <v>46105.609703935188</v>
      </c>
      <c r="P230" s="6">
        <v>46105.609703935188</v>
      </c>
      <c r="Q230" s="2" t="s">
        <v>785</v>
      </c>
      <c r="R230" s="2" t="s">
        <v>785</v>
      </c>
    </row>
    <row r="231" spans="1:18" ht="10.5" customHeight="1" x14ac:dyDescent="0.25">
      <c r="A231" s="5">
        <v>46105</v>
      </c>
      <c r="B231" s="2" t="s">
        <v>779</v>
      </c>
      <c r="C231" s="3" t="s">
        <v>1012</v>
      </c>
      <c r="D231" s="2" t="s">
        <v>225</v>
      </c>
      <c r="E231" s="2" t="s">
        <v>226</v>
      </c>
      <c r="F231" s="2" t="s">
        <v>1013</v>
      </c>
      <c r="G231" s="2" t="s">
        <v>782</v>
      </c>
      <c r="H231" s="2" t="s">
        <v>783</v>
      </c>
      <c r="I231" s="4">
        <v>653672727</v>
      </c>
      <c r="J231" s="4">
        <v>0</v>
      </c>
      <c r="K231" s="4">
        <f t="shared" si="3"/>
        <v>-653672727</v>
      </c>
      <c r="L231" s="2" t="s">
        <v>784</v>
      </c>
      <c r="M231" s="2" t="s">
        <v>29</v>
      </c>
      <c r="N231" s="2" t="s">
        <v>227</v>
      </c>
      <c r="O231" s="6">
        <v>46105.629713344897</v>
      </c>
      <c r="P231" s="6">
        <v>46105.629713344897</v>
      </c>
      <c r="Q231" s="2" t="s">
        <v>785</v>
      </c>
      <c r="R231" s="2" t="s">
        <v>785</v>
      </c>
    </row>
    <row r="232" spans="1:18" ht="10.5" customHeight="1" x14ac:dyDescent="0.25">
      <c r="A232" s="5">
        <v>46105</v>
      </c>
      <c r="B232" s="2" t="s">
        <v>779</v>
      </c>
      <c r="C232" s="3" t="s">
        <v>1012</v>
      </c>
      <c r="D232" s="2" t="s">
        <v>225</v>
      </c>
      <c r="E232" s="2" t="s">
        <v>226</v>
      </c>
      <c r="F232" s="2" t="s">
        <v>1013</v>
      </c>
      <c r="G232" s="2" t="s">
        <v>786</v>
      </c>
      <c r="H232" s="2" t="s">
        <v>787</v>
      </c>
      <c r="I232" s="4">
        <v>0</v>
      </c>
      <c r="J232" s="4">
        <v>625509091</v>
      </c>
      <c r="K232" s="4">
        <f t="shared" si="3"/>
        <v>625509091</v>
      </c>
      <c r="L232" s="2" t="s">
        <v>784</v>
      </c>
      <c r="M232" s="2" t="s">
        <v>29</v>
      </c>
      <c r="N232" s="2" t="s">
        <v>227</v>
      </c>
      <c r="O232" s="6">
        <v>46105.629713344897</v>
      </c>
      <c r="P232" s="6">
        <v>46105.629713344897</v>
      </c>
      <c r="Q232" s="2" t="s">
        <v>785</v>
      </c>
      <c r="R232" s="2" t="s">
        <v>785</v>
      </c>
    </row>
    <row r="233" spans="1:18" ht="10.5" customHeight="1" x14ac:dyDescent="0.25">
      <c r="A233" s="5">
        <v>46105</v>
      </c>
      <c r="B233" s="2" t="s">
        <v>779</v>
      </c>
      <c r="C233" s="3" t="s">
        <v>1014</v>
      </c>
      <c r="D233" s="2" t="s">
        <v>51</v>
      </c>
      <c r="E233" s="2" t="s">
        <v>52</v>
      </c>
      <c r="F233" s="2" t="s">
        <v>1015</v>
      </c>
      <c r="G233" s="2" t="s">
        <v>782</v>
      </c>
      <c r="H233" s="2" t="s">
        <v>783</v>
      </c>
      <c r="I233" s="4">
        <v>657163636</v>
      </c>
      <c r="J233" s="4">
        <v>0</v>
      </c>
      <c r="K233" s="4">
        <f t="shared" si="3"/>
        <v>-657163636</v>
      </c>
      <c r="L233" s="2" t="s">
        <v>784</v>
      </c>
      <c r="M233" s="2" t="s">
        <v>54</v>
      </c>
      <c r="N233" s="2" t="s">
        <v>53</v>
      </c>
      <c r="O233" s="6">
        <v>46105.649039467593</v>
      </c>
      <c r="P233" s="6">
        <v>46105.649039467593</v>
      </c>
      <c r="Q233" s="2" t="s">
        <v>785</v>
      </c>
      <c r="R233" s="2" t="s">
        <v>785</v>
      </c>
    </row>
    <row r="234" spans="1:18" ht="10.5" customHeight="1" x14ac:dyDescent="0.25">
      <c r="A234" s="5">
        <v>46105</v>
      </c>
      <c r="B234" s="2" t="s">
        <v>779</v>
      </c>
      <c r="C234" s="3" t="s">
        <v>1014</v>
      </c>
      <c r="D234" s="2" t="s">
        <v>51</v>
      </c>
      <c r="E234" s="2" t="s">
        <v>52</v>
      </c>
      <c r="F234" s="2" t="s">
        <v>1015</v>
      </c>
      <c r="G234" s="2" t="s">
        <v>786</v>
      </c>
      <c r="H234" s="2" t="s">
        <v>787</v>
      </c>
      <c r="I234" s="4">
        <v>0</v>
      </c>
      <c r="J234" s="4">
        <v>622936364</v>
      </c>
      <c r="K234" s="4">
        <f t="shared" si="3"/>
        <v>622936364</v>
      </c>
      <c r="L234" s="2" t="s">
        <v>784</v>
      </c>
      <c r="M234" s="2" t="s">
        <v>54</v>
      </c>
      <c r="N234" s="2" t="s">
        <v>53</v>
      </c>
      <c r="O234" s="6">
        <v>46105.649039467593</v>
      </c>
      <c r="P234" s="6">
        <v>46105.649039467593</v>
      </c>
      <c r="Q234" s="2" t="s">
        <v>785</v>
      </c>
      <c r="R234" s="2" t="s">
        <v>785</v>
      </c>
    </row>
    <row r="235" spans="1:18" ht="10.5" customHeight="1" x14ac:dyDescent="0.25">
      <c r="A235" s="5">
        <v>46105</v>
      </c>
      <c r="B235" s="2" t="s">
        <v>779</v>
      </c>
      <c r="C235" s="3" t="s">
        <v>1016</v>
      </c>
      <c r="D235" s="2" t="s">
        <v>477</v>
      </c>
      <c r="E235" s="2" t="s">
        <v>478</v>
      </c>
      <c r="F235" s="2" t="s">
        <v>1017</v>
      </c>
      <c r="G235" s="2" t="s">
        <v>782</v>
      </c>
      <c r="H235" s="2" t="s">
        <v>783</v>
      </c>
      <c r="I235" s="4">
        <v>461672727</v>
      </c>
      <c r="J235" s="4">
        <v>0</v>
      </c>
      <c r="K235" s="4">
        <f t="shared" si="3"/>
        <v>-461672727</v>
      </c>
      <c r="L235" s="2" t="s">
        <v>784</v>
      </c>
      <c r="M235" s="2" t="s">
        <v>29</v>
      </c>
      <c r="N235" s="2" t="s">
        <v>479</v>
      </c>
      <c r="O235" s="6">
        <v>46105.635465196763</v>
      </c>
      <c r="P235" s="6">
        <v>46105.635465196763</v>
      </c>
      <c r="Q235" s="2" t="s">
        <v>785</v>
      </c>
      <c r="R235" s="2" t="s">
        <v>785</v>
      </c>
    </row>
    <row r="236" spans="1:18" ht="10.5" customHeight="1" x14ac:dyDescent="0.25">
      <c r="A236" s="5">
        <v>46105</v>
      </c>
      <c r="B236" s="2" t="s">
        <v>779</v>
      </c>
      <c r="C236" s="3" t="s">
        <v>1016</v>
      </c>
      <c r="D236" s="2" t="s">
        <v>477</v>
      </c>
      <c r="E236" s="2" t="s">
        <v>478</v>
      </c>
      <c r="F236" s="2" t="s">
        <v>1017</v>
      </c>
      <c r="G236" s="2" t="s">
        <v>786</v>
      </c>
      <c r="H236" s="2" t="s">
        <v>787</v>
      </c>
      <c r="I236" s="4">
        <v>0</v>
      </c>
      <c r="J236" s="4">
        <v>442963636</v>
      </c>
      <c r="K236" s="4">
        <f t="shared" si="3"/>
        <v>442963636</v>
      </c>
      <c r="L236" s="2" t="s">
        <v>784</v>
      </c>
      <c r="M236" s="2" t="s">
        <v>29</v>
      </c>
      <c r="N236" s="2" t="s">
        <v>479</v>
      </c>
      <c r="O236" s="6">
        <v>46105.635465196763</v>
      </c>
      <c r="P236" s="6">
        <v>46105.635465196763</v>
      </c>
      <c r="Q236" s="2" t="s">
        <v>785</v>
      </c>
      <c r="R236" s="2" t="s">
        <v>785</v>
      </c>
    </row>
    <row r="237" spans="1:18" ht="10.5" customHeight="1" x14ac:dyDescent="0.25">
      <c r="A237" s="5">
        <v>46105</v>
      </c>
      <c r="B237" s="2" t="s">
        <v>779</v>
      </c>
      <c r="C237" s="3" t="s">
        <v>1018</v>
      </c>
      <c r="D237" s="2" t="s">
        <v>643</v>
      </c>
      <c r="E237" s="2" t="s">
        <v>644</v>
      </c>
      <c r="F237" s="2" t="s">
        <v>1019</v>
      </c>
      <c r="G237" s="2" t="s">
        <v>782</v>
      </c>
      <c r="H237" s="2" t="s">
        <v>783</v>
      </c>
      <c r="I237" s="4">
        <v>281890909</v>
      </c>
      <c r="J237" s="4">
        <v>0</v>
      </c>
      <c r="K237" s="4">
        <f t="shared" si="3"/>
        <v>-281890909</v>
      </c>
      <c r="L237" s="2" t="s">
        <v>784</v>
      </c>
      <c r="M237" s="2" t="s">
        <v>50</v>
      </c>
      <c r="N237" s="2" t="s">
        <v>645</v>
      </c>
      <c r="O237" s="6">
        <v>46105.673494525457</v>
      </c>
      <c r="P237" s="6">
        <v>46105.673494525457</v>
      </c>
      <c r="Q237" s="2" t="s">
        <v>785</v>
      </c>
      <c r="R237" s="2" t="s">
        <v>785</v>
      </c>
    </row>
    <row r="238" spans="1:18" ht="10.5" customHeight="1" x14ac:dyDescent="0.25">
      <c r="A238" s="5">
        <v>46105</v>
      </c>
      <c r="B238" s="2" t="s">
        <v>779</v>
      </c>
      <c r="C238" s="3" t="s">
        <v>1018</v>
      </c>
      <c r="D238" s="2" t="s">
        <v>643</v>
      </c>
      <c r="E238" s="2" t="s">
        <v>644</v>
      </c>
      <c r="F238" s="2" t="s">
        <v>1019</v>
      </c>
      <c r="G238" s="2" t="s">
        <v>786</v>
      </c>
      <c r="H238" s="2" t="s">
        <v>787</v>
      </c>
      <c r="I238" s="4">
        <v>0</v>
      </c>
      <c r="J238" s="4">
        <v>261336364</v>
      </c>
      <c r="K238" s="4">
        <f t="shared" si="3"/>
        <v>261336364</v>
      </c>
      <c r="L238" s="2" t="s">
        <v>784</v>
      </c>
      <c r="M238" s="2" t="s">
        <v>50</v>
      </c>
      <c r="N238" s="2" t="s">
        <v>645</v>
      </c>
      <c r="O238" s="6">
        <v>46105.673494525457</v>
      </c>
      <c r="P238" s="6">
        <v>46105.673494525457</v>
      </c>
      <c r="Q238" s="2" t="s">
        <v>785</v>
      </c>
      <c r="R238" s="2" t="s">
        <v>785</v>
      </c>
    </row>
    <row r="239" spans="1:18" ht="10.5" customHeight="1" x14ac:dyDescent="0.25">
      <c r="A239" s="5">
        <v>46106</v>
      </c>
      <c r="B239" s="2" t="s">
        <v>779</v>
      </c>
      <c r="C239" s="3" t="s">
        <v>1020</v>
      </c>
      <c r="D239" s="2" t="s">
        <v>741</v>
      </c>
      <c r="E239" s="2" t="s">
        <v>742</v>
      </c>
      <c r="F239" s="2" t="s">
        <v>1021</v>
      </c>
      <c r="G239" s="2" t="s">
        <v>782</v>
      </c>
      <c r="H239" s="2" t="s">
        <v>783</v>
      </c>
      <c r="I239" s="4">
        <v>266181818</v>
      </c>
      <c r="J239" s="4">
        <v>0</v>
      </c>
      <c r="K239" s="4">
        <f t="shared" si="3"/>
        <v>-266181818</v>
      </c>
      <c r="L239" s="2" t="s">
        <v>784</v>
      </c>
      <c r="M239" s="2" t="s">
        <v>20</v>
      </c>
      <c r="N239" s="2" t="s">
        <v>743</v>
      </c>
      <c r="O239" s="6">
        <v>46106.397825428241</v>
      </c>
      <c r="P239" s="6">
        <v>46106.397825428241</v>
      </c>
      <c r="Q239" s="2" t="s">
        <v>785</v>
      </c>
      <c r="R239" s="2" t="s">
        <v>785</v>
      </c>
    </row>
    <row r="240" spans="1:18" ht="10.5" customHeight="1" x14ac:dyDescent="0.25">
      <c r="A240" s="5">
        <v>46106</v>
      </c>
      <c r="B240" s="2" t="s">
        <v>779</v>
      </c>
      <c r="C240" s="3" t="s">
        <v>1020</v>
      </c>
      <c r="D240" s="2" t="s">
        <v>741</v>
      </c>
      <c r="E240" s="2" t="s">
        <v>742</v>
      </c>
      <c r="F240" s="2" t="s">
        <v>1021</v>
      </c>
      <c r="G240" s="2" t="s">
        <v>786</v>
      </c>
      <c r="H240" s="2" t="s">
        <v>787</v>
      </c>
      <c r="I240" s="4">
        <v>0</v>
      </c>
      <c r="J240" s="4">
        <v>261336364</v>
      </c>
      <c r="K240" s="4">
        <f t="shared" si="3"/>
        <v>261336364</v>
      </c>
      <c r="L240" s="2" t="s">
        <v>784</v>
      </c>
      <c r="M240" s="2" t="s">
        <v>20</v>
      </c>
      <c r="N240" s="2" t="s">
        <v>743</v>
      </c>
      <c r="O240" s="6">
        <v>46106.397825428241</v>
      </c>
      <c r="P240" s="6">
        <v>46106.397825428241</v>
      </c>
      <c r="Q240" s="2" t="s">
        <v>785</v>
      </c>
      <c r="R240" s="2" t="s">
        <v>785</v>
      </c>
    </row>
    <row r="241" spans="1:18" ht="10.5" customHeight="1" x14ac:dyDescent="0.25">
      <c r="A241" s="5">
        <v>46106</v>
      </c>
      <c r="B241" s="2" t="s">
        <v>779</v>
      </c>
      <c r="C241" s="3" t="s">
        <v>1022</v>
      </c>
      <c r="D241" s="2" t="s">
        <v>348</v>
      </c>
      <c r="E241" s="2" t="s">
        <v>349</v>
      </c>
      <c r="F241" s="2" t="s">
        <v>1023</v>
      </c>
      <c r="G241" s="2" t="s">
        <v>782</v>
      </c>
      <c r="H241" s="2" t="s">
        <v>783</v>
      </c>
      <c r="I241" s="4">
        <v>714763636</v>
      </c>
      <c r="J241" s="4">
        <v>0</v>
      </c>
      <c r="K241" s="4">
        <f t="shared" si="3"/>
        <v>-714763636</v>
      </c>
      <c r="L241" s="2" t="s">
        <v>784</v>
      </c>
      <c r="M241" s="2" t="s">
        <v>20</v>
      </c>
      <c r="N241" s="2" t="s">
        <v>350</v>
      </c>
      <c r="O241" s="6">
        <v>46106.401904710649</v>
      </c>
      <c r="P241" s="6">
        <v>46106.401904710649</v>
      </c>
      <c r="Q241" s="2" t="s">
        <v>785</v>
      </c>
      <c r="R241" s="2" t="s">
        <v>785</v>
      </c>
    </row>
    <row r="242" spans="1:18" ht="10.5" customHeight="1" x14ac:dyDescent="0.25">
      <c r="A242" s="5">
        <v>46106</v>
      </c>
      <c r="B242" s="2" t="s">
        <v>779</v>
      </c>
      <c r="C242" s="3" t="s">
        <v>1022</v>
      </c>
      <c r="D242" s="2" t="s">
        <v>348</v>
      </c>
      <c r="E242" s="2" t="s">
        <v>349</v>
      </c>
      <c r="F242" s="2" t="s">
        <v>1023</v>
      </c>
      <c r="G242" s="2" t="s">
        <v>786</v>
      </c>
      <c r="H242" s="2" t="s">
        <v>787</v>
      </c>
      <c r="I242" s="4">
        <v>0</v>
      </c>
      <c r="J242" s="4">
        <v>688963636</v>
      </c>
      <c r="K242" s="4">
        <f t="shared" si="3"/>
        <v>688963636</v>
      </c>
      <c r="L242" s="2" t="s">
        <v>784</v>
      </c>
      <c r="M242" s="2" t="s">
        <v>20</v>
      </c>
      <c r="N242" s="2" t="s">
        <v>350</v>
      </c>
      <c r="O242" s="6">
        <v>46106.401904710649</v>
      </c>
      <c r="P242" s="6">
        <v>46106.401904710649</v>
      </c>
      <c r="Q242" s="2" t="s">
        <v>785</v>
      </c>
      <c r="R242" s="2" t="s">
        <v>785</v>
      </c>
    </row>
    <row r="243" spans="1:18" ht="10.5" customHeight="1" x14ac:dyDescent="0.25">
      <c r="A243" s="5">
        <v>46106</v>
      </c>
      <c r="B243" s="2" t="s">
        <v>779</v>
      </c>
      <c r="C243" s="3" t="s">
        <v>1024</v>
      </c>
      <c r="D243" s="2" t="s">
        <v>640</v>
      </c>
      <c r="E243" s="2" t="s">
        <v>641</v>
      </c>
      <c r="F243" s="2" t="s">
        <v>1025</v>
      </c>
      <c r="G243" s="2" t="s">
        <v>782</v>
      </c>
      <c r="H243" s="2" t="s">
        <v>783</v>
      </c>
      <c r="I243" s="4">
        <v>274909091</v>
      </c>
      <c r="J243" s="4">
        <v>0</v>
      </c>
      <c r="K243" s="4">
        <f t="shared" si="3"/>
        <v>-274909091</v>
      </c>
      <c r="L243" s="2" t="s">
        <v>784</v>
      </c>
      <c r="M243" s="2" t="s">
        <v>29</v>
      </c>
      <c r="N243" s="2" t="s">
        <v>642</v>
      </c>
      <c r="O243" s="6">
        <v>46106.421946759263</v>
      </c>
      <c r="P243" s="6">
        <v>46106.421946759263</v>
      </c>
      <c r="Q243" s="2" t="s">
        <v>785</v>
      </c>
      <c r="R243" s="2" t="s">
        <v>785</v>
      </c>
    </row>
    <row r="244" spans="1:18" ht="10.5" customHeight="1" x14ac:dyDescent="0.25">
      <c r="A244" s="5">
        <v>46106</v>
      </c>
      <c r="B244" s="2" t="s">
        <v>779</v>
      </c>
      <c r="C244" s="3" t="s">
        <v>1024</v>
      </c>
      <c r="D244" s="2" t="s">
        <v>640</v>
      </c>
      <c r="E244" s="2" t="s">
        <v>641</v>
      </c>
      <c r="F244" s="2" t="s">
        <v>1025</v>
      </c>
      <c r="G244" s="2" t="s">
        <v>786</v>
      </c>
      <c r="H244" s="2" t="s">
        <v>787</v>
      </c>
      <c r="I244" s="4">
        <v>0</v>
      </c>
      <c r="J244" s="4">
        <v>266017727</v>
      </c>
      <c r="K244" s="4">
        <f t="shared" si="3"/>
        <v>266017727</v>
      </c>
      <c r="L244" s="2" t="s">
        <v>784</v>
      </c>
      <c r="M244" s="2" t="s">
        <v>29</v>
      </c>
      <c r="N244" s="2" t="s">
        <v>642</v>
      </c>
      <c r="O244" s="6">
        <v>46106.421946759263</v>
      </c>
      <c r="P244" s="6">
        <v>46106.421946759263</v>
      </c>
      <c r="Q244" s="2" t="s">
        <v>785</v>
      </c>
      <c r="R244" s="2" t="s">
        <v>785</v>
      </c>
    </row>
    <row r="245" spans="1:18" ht="10.5" customHeight="1" x14ac:dyDescent="0.25">
      <c r="A245" s="5">
        <v>46106</v>
      </c>
      <c r="B245" s="2" t="s">
        <v>779</v>
      </c>
      <c r="C245" s="3" t="s">
        <v>1026</v>
      </c>
      <c r="D245" s="2" t="s">
        <v>506</v>
      </c>
      <c r="E245" s="2" t="s">
        <v>507</v>
      </c>
      <c r="F245" s="2" t="s">
        <v>1027</v>
      </c>
      <c r="G245" s="2" t="s">
        <v>782</v>
      </c>
      <c r="H245" s="2" t="s">
        <v>783</v>
      </c>
      <c r="I245" s="4">
        <v>461672727</v>
      </c>
      <c r="J245" s="4">
        <v>0</v>
      </c>
      <c r="K245" s="4">
        <f t="shared" si="3"/>
        <v>-461672727</v>
      </c>
      <c r="L245" s="2" t="s">
        <v>784</v>
      </c>
      <c r="M245" s="2" t="s">
        <v>29</v>
      </c>
      <c r="N245" s="2" t="s">
        <v>508</v>
      </c>
      <c r="O245" s="6">
        <v>46106.414779363433</v>
      </c>
      <c r="P245" s="6">
        <v>46106.414779363433</v>
      </c>
      <c r="Q245" s="2" t="s">
        <v>785</v>
      </c>
      <c r="R245" s="2" t="s">
        <v>785</v>
      </c>
    </row>
    <row r="246" spans="1:18" ht="10.5" customHeight="1" x14ac:dyDescent="0.25">
      <c r="A246" s="5">
        <v>46106</v>
      </c>
      <c r="B246" s="2" t="s">
        <v>779</v>
      </c>
      <c r="C246" s="3" t="s">
        <v>1026</v>
      </c>
      <c r="D246" s="2" t="s">
        <v>506</v>
      </c>
      <c r="E246" s="2" t="s">
        <v>507</v>
      </c>
      <c r="F246" s="2" t="s">
        <v>1027</v>
      </c>
      <c r="G246" s="2" t="s">
        <v>786</v>
      </c>
      <c r="H246" s="2" t="s">
        <v>787</v>
      </c>
      <c r="I246" s="4">
        <v>0</v>
      </c>
      <c r="J246" s="4">
        <v>433081818</v>
      </c>
      <c r="K246" s="4">
        <f t="shared" si="3"/>
        <v>433081818</v>
      </c>
      <c r="L246" s="2" t="s">
        <v>784</v>
      </c>
      <c r="M246" s="2" t="s">
        <v>29</v>
      </c>
      <c r="N246" s="2" t="s">
        <v>508</v>
      </c>
      <c r="O246" s="6">
        <v>46106.414779363433</v>
      </c>
      <c r="P246" s="6">
        <v>46106.414779363433</v>
      </c>
      <c r="Q246" s="2" t="s">
        <v>785</v>
      </c>
      <c r="R246" s="2" t="s">
        <v>785</v>
      </c>
    </row>
    <row r="247" spans="1:18" ht="10.5" customHeight="1" x14ac:dyDescent="0.25">
      <c r="A247" s="5">
        <v>46106</v>
      </c>
      <c r="B247" s="2" t="s">
        <v>779</v>
      </c>
      <c r="C247" s="3" t="s">
        <v>1028</v>
      </c>
      <c r="D247" s="2" t="s">
        <v>159</v>
      </c>
      <c r="E247" s="2" t="s">
        <v>160</v>
      </c>
      <c r="F247" s="2" t="s">
        <v>1029</v>
      </c>
      <c r="G247" s="2" t="s">
        <v>782</v>
      </c>
      <c r="H247" s="2" t="s">
        <v>783</v>
      </c>
      <c r="I247" s="4">
        <v>653672727</v>
      </c>
      <c r="J247" s="4">
        <v>0</v>
      </c>
      <c r="K247" s="4">
        <f t="shared" si="3"/>
        <v>-653672727</v>
      </c>
      <c r="L247" s="2" t="s">
        <v>784</v>
      </c>
      <c r="M247" s="2" t="s">
        <v>29</v>
      </c>
      <c r="N247" s="2" t="s">
        <v>161</v>
      </c>
      <c r="O247" s="6">
        <v>46106.628656909721</v>
      </c>
      <c r="P247" s="6">
        <v>46106.628656909721</v>
      </c>
      <c r="Q247" s="2" t="s">
        <v>785</v>
      </c>
      <c r="R247" s="2" t="s">
        <v>785</v>
      </c>
    </row>
    <row r="248" spans="1:18" ht="10.5" customHeight="1" x14ac:dyDescent="0.25">
      <c r="A248" s="5">
        <v>46106</v>
      </c>
      <c r="B248" s="2" t="s">
        <v>779</v>
      </c>
      <c r="C248" s="3" t="s">
        <v>1028</v>
      </c>
      <c r="D248" s="2" t="s">
        <v>159</v>
      </c>
      <c r="E248" s="2" t="s">
        <v>160</v>
      </c>
      <c r="F248" s="2" t="s">
        <v>1029</v>
      </c>
      <c r="G248" s="2" t="s">
        <v>786</v>
      </c>
      <c r="H248" s="2" t="s">
        <v>787</v>
      </c>
      <c r="I248" s="4">
        <v>0</v>
      </c>
      <c r="J248" s="4">
        <v>626418182</v>
      </c>
      <c r="K248" s="4">
        <f t="shared" si="3"/>
        <v>626418182</v>
      </c>
      <c r="L248" s="2" t="s">
        <v>784</v>
      </c>
      <c r="M248" s="2" t="s">
        <v>29</v>
      </c>
      <c r="N248" s="2" t="s">
        <v>161</v>
      </c>
      <c r="O248" s="6">
        <v>46106.628656909721</v>
      </c>
      <c r="P248" s="6">
        <v>46106.628656909721</v>
      </c>
      <c r="Q248" s="2" t="s">
        <v>785</v>
      </c>
      <c r="R248" s="2" t="s">
        <v>785</v>
      </c>
    </row>
    <row r="249" spans="1:18" ht="10.5" customHeight="1" x14ac:dyDescent="0.25">
      <c r="A249" s="5">
        <v>46106</v>
      </c>
      <c r="B249" s="2" t="s">
        <v>779</v>
      </c>
      <c r="C249" s="3" t="s">
        <v>1030</v>
      </c>
      <c r="D249" s="2" t="s">
        <v>673</v>
      </c>
      <c r="E249" s="2" t="s">
        <v>674</v>
      </c>
      <c r="F249" s="2" t="s">
        <v>1031</v>
      </c>
      <c r="G249" s="2" t="s">
        <v>782</v>
      </c>
      <c r="H249" s="2" t="s">
        <v>783</v>
      </c>
      <c r="I249" s="4">
        <v>274909091</v>
      </c>
      <c r="J249" s="4">
        <v>0</v>
      </c>
      <c r="K249" s="4">
        <f t="shared" si="3"/>
        <v>-274909091</v>
      </c>
      <c r="L249" s="2" t="s">
        <v>784</v>
      </c>
      <c r="M249" s="2" t="s">
        <v>20</v>
      </c>
      <c r="N249" s="2" t="s">
        <v>675</v>
      </c>
      <c r="O249" s="6">
        <v>46106.678977696763</v>
      </c>
      <c r="P249" s="6">
        <v>46106.679523113417</v>
      </c>
      <c r="Q249" s="2" t="s">
        <v>785</v>
      </c>
      <c r="R249" s="2" t="s">
        <v>785</v>
      </c>
    </row>
    <row r="250" spans="1:18" ht="10.5" customHeight="1" x14ac:dyDescent="0.25">
      <c r="A250" s="5">
        <v>46106</v>
      </c>
      <c r="B250" s="2" t="s">
        <v>779</v>
      </c>
      <c r="C250" s="3" t="s">
        <v>1030</v>
      </c>
      <c r="D250" s="2" t="s">
        <v>673</v>
      </c>
      <c r="E250" s="2" t="s">
        <v>674</v>
      </c>
      <c r="F250" s="2" t="s">
        <v>1031</v>
      </c>
      <c r="G250" s="2" t="s">
        <v>786</v>
      </c>
      <c r="H250" s="2" t="s">
        <v>787</v>
      </c>
      <c r="I250" s="4">
        <v>0</v>
      </c>
      <c r="J250" s="4">
        <v>257863636</v>
      </c>
      <c r="K250" s="4">
        <f t="shared" si="3"/>
        <v>257863636</v>
      </c>
      <c r="L250" s="2" t="s">
        <v>784</v>
      </c>
      <c r="M250" s="2" t="s">
        <v>20</v>
      </c>
      <c r="N250" s="2" t="s">
        <v>675</v>
      </c>
      <c r="O250" s="6">
        <v>46106.678977696763</v>
      </c>
      <c r="P250" s="6">
        <v>46106.679523113417</v>
      </c>
      <c r="Q250" s="2" t="s">
        <v>785</v>
      </c>
      <c r="R250" s="2" t="s">
        <v>785</v>
      </c>
    </row>
    <row r="251" spans="1:18" ht="10.5" customHeight="1" x14ac:dyDescent="0.25">
      <c r="A251" s="5">
        <v>46106</v>
      </c>
      <c r="B251" s="2" t="s">
        <v>779</v>
      </c>
      <c r="C251" s="3" t="s">
        <v>1032</v>
      </c>
      <c r="D251" s="2" t="s">
        <v>192</v>
      </c>
      <c r="E251" s="2" t="s">
        <v>193</v>
      </c>
      <c r="F251" s="2" t="s">
        <v>1033</v>
      </c>
      <c r="G251" s="2" t="s">
        <v>782</v>
      </c>
      <c r="H251" s="2" t="s">
        <v>783</v>
      </c>
      <c r="I251" s="4">
        <v>653672727</v>
      </c>
      <c r="J251" s="4">
        <v>0</v>
      </c>
      <c r="K251" s="4">
        <f t="shared" ref="K251:K314" si="4">J251-I251</f>
        <v>-653672727</v>
      </c>
      <c r="L251" s="2" t="s">
        <v>784</v>
      </c>
      <c r="M251" s="2" t="s">
        <v>50</v>
      </c>
      <c r="N251" s="2" t="s">
        <v>194</v>
      </c>
      <c r="O251" s="6">
        <v>46106.657970601853</v>
      </c>
      <c r="P251" s="6">
        <v>46106.657970601853</v>
      </c>
      <c r="Q251" s="2" t="s">
        <v>785</v>
      </c>
      <c r="R251" s="2" t="s">
        <v>785</v>
      </c>
    </row>
    <row r="252" spans="1:18" ht="10.5" customHeight="1" x14ac:dyDescent="0.25">
      <c r="A252" s="5">
        <v>46106</v>
      </c>
      <c r="B252" s="2" t="s">
        <v>779</v>
      </c>
      <c r="C252" s="3" t="s">
        <v>1032</v>
      </c>
      <c r="D252" s="2" t="s">
        <v>192</v>
      </c>
      <c r="E252" s="2" t="s">
        <v>193</v>
      </c>
      <c r="F252" s="2" t="s">
        <v>1033</v>
      </c>
      <c r="G252" s="2" t="s">
        <v>786</v>
      </c>
      <c r="H252" s="2" t="s">
        <v>787</v>
      </c>
      <c r="I252" s="4">
        <v>0</v>
      </c>
      <c r="J252" s="4">
        <v>640054545</v>
      </c>
      <c r="K252" s="4">
        <f t="shared" si="4"/>
        <v>640054545</v>
      </c>
      <c r="L252" s="2" t="s">
        <v>784</v>
      </c>
      <c r="M252" s="2" t="s">
        <v>50</v>
      </c>
      <c r="N252" s="2" t="s">
        <v>194</v>
      </c>
      <c r="O252" s="6">
        <v>46106.657970601853</v>
      </c>
      <c r="P252" s="6">
        <v>46106.657970601853</v>
      </c>
      <c r="Q252" s="2" t="s">
        <v>785</v>
      </c>
      <c r="R252" s="2" t="s">
        <v>785</v>
      </c>
    </row>
    <row r="253" spans="1:18" ht="10.5" customHeight="1" x14ac:dyDescent="0.25">
      <c r="A253" s="5">
        <v>46107</v>
      </c>
      <c r="B253" s="2" t="s">
        <v>779</v>
      </c>
      <c r="C253" s="3" t="s">
        <v>1034</v>
      </c>
      <c r="D253" s="2" t="s">
        <v>61</v>
      </c>
      <c r="E253" s="2" t="s">
        <v>62</v>
      </c>
      <c r="F253" s="2" t="s">
        <v>1035</v>
      </c>
      <c r="G253" s="2" t="s">
        <v>786</v>
      </c>
      <c r="H253" s="2" t="s">
        <v>787</v>
      </c>
      <c r="I253" s="4">
        <v>0</v>
      </c>
      <c r="J253" s="4">
        <v>9090909</v>
      </c>
      <c r="K253" s="4">
        <f t="shared" si="4"/>
        <v>9090909</v>
      </c>
      <c r="L253" s="2" t="s">
        <v>784</v>
      </c>
      <c r="M253" s="2" t="s">
        <v>54</v>
      </c>
      <c r="N253" s="2" t="s">
        <v>63</v>
      </c>
      <c r="O253" s="6">
        <v>46107.674428391198</v>
      </c>
      <c r="P253" s="6">
        <v>46107.674428391198</v>
      </c>
      <c r="Q253" s="2" t="s">
        <v>785</v>
      </c>
      <c r="R253" s="2" t="s">
        <v>785</v>
      </c>
    </row>
    <row r="254" spans="1:18" ht="10.5" customHeight="1" x14ac:dyDescent="0.25">
      <c r="A254" s="5">
        <v>46107</v>
      </c>
      <c r="B254" s="2" t="s">
        <v>779</v>
      </c>
      <c r="C254" s="3" t="s">
        <v>1036</v>
      </c>
      <c r="D254" s="2" t="s">
        <v>411</v>
      </c>
      <c r="E254" s="2" t="s">
        <v>412</v>
      </c>
      <c r="F254" s="2" t="s">
        <v>1037</v>
      </c>
      <c r="G254" s="2" t="s">
        <v>782</v>
      </c>
      <c r="H254" s="2" t="s">
        <v>783</v>
      </c>
      <c r="I254" s="4">
        <v>473536364</v>
      </c>
      <c r="J254" s="4">
        <v>0</v>
      </c>
      <c r="K254" s="4">
        <f t="shared" si="4"/>
        <v>-473536364</v>
      </c>
      <c r="L254" s="2" t="s">
        <v>784</v>
      </c>
      <c r="M254" s="2" t="s">
        <v>29</v>
      </c>
      <c r="N254" s="2" t="s">
        <v>413</v>
      </c>
      <c r="O254" s="6">
        <v>46107.443739664363</v>
      </c>
      <c r="P254" s="6">
        <v>46107.443739664363</v>
      </c>
      <c r="Q254" s="2" t="s">
        <v>785</v>
      </c>
      <c r="R254" s="2" t="s">
        <v>785</v>
      </c>
    </row>
    <row r="255" spans="1:18" ht="10.5" customHeight="1" x14ac:dyDescent="0.25">
      <c r="A255" s="5">
        <v>46107</v>
      </c>
      <c r="B255" s="2" t="s">
        <v>779</v>
      </c>
      <c r="C255" s="3" t="s">
        <v>1036</v>
      </c>
      <c r="D255" s="2" t="s">
        <v>411</v>
      </c>
      <c r="E255" s="2" t="s">
        <v>412</v>
      </c>
      <c r="F255" s="2" t="s">
        <v>1037</v>
      </c>
      <c r="G255" s="2" t="s">
        <v>786</v>
      </c>
      <c r="H255" s="2" t="s">
        <v>787</v>
      </c>
      <c r="I255" s="4">
        <v>0</v>
      </c>
      <c r="J255" s="4">
        <v>433937364</v>
      </c>
      <c r="K255" s="4">
        <f t="shared" si="4"/>
        <v>433937364</v>
      </c>
      <c r="L255" s="2" t="s">
        <v>784</v>
      </c>
      <c r="M255" s="2" t="s">
        <v>29</v>
      </c>
      <c r="N255" s="2" t="s">
        <v>413</v>
      </c>
      <c r="O255" s="6">
        <v>46107.443739664363</v>
      </c>
      <c r="P255" s="6">
        <v>46107.443739664363</v>
      </c>
      <c r="Q255" s="2" t="s">
        <v>785</v>
      </c>
      <c r="R255" s="2" t="s">
        <v>785</v>
      </c>
    </row>
    <row r="256" spans="1:18" ht="10.5" customHeight="1" x14ac:dyDescent="0.25">
      <c r="A256" s="5">
        <v>46107</v>
      </c>
      <c r="B256" s="2" t="s">
        <v>779</v>
      </c>
      <c r="C256" s="3" t="s">
        <v>1038</v>
      </c>
      <c r="D256" s="2" t="s">
        <v>287</v>
      </c>
      <c r="E256" s="2" t="s">
        <v>288</v>
      </c>
      <c r="F256" s="2" t="s">
        <v>1039</v>
      </c>
      <c r="G256" s="2" t="s">
        <v>782</v>
      </c>
      <c r="H256" s="2" t="s">
        <v>783</v>
      </c>
      <c r="I256" s="4">
        <v>653672727</v>
      </c>
      <c r="J256" s="4">
        <v>0</v>
      </c>
      <c r="K256" s="4">
        <f t="shared" si="4"/>
        <v>-653672727</v>
      </c>
      <c r="L256" s="2" t="s">
        <v>784</v>
      </c>
      <c r="M256" s="2" t="s">
        <v>29</v>
      </c>
      <c r="N256" s="2" t="s">
        <v>289</v>
      </c>
      <c r="O256" s="6">
        <v>46107.420531944437</v>
      </c>
      <c r="P256" s="6">
        <v>46107.420531944437</v>
      </c>
      <c r="Q256" s="2" t="s">
        <v>785</v>
      </c>
      <c r="R256" s="2" t="s">
        <v>785</v>
      </c>
    </row>
    <row r="257" spans="1:18" ht="10.5" customHeight="1" x14ac:dyDescent="0.25">
      <c r="A257" s="5">
        <v>46107</v>
      </c>
      <c r="B257" s="2" t="s">
        <v>779</v>
      </c>
      <c r="C257" s="3" t="s">
        <v>1038</v>
      </c>
      <c r="D257" s="2" t="s">
        <v>287</v>
      </c>
      <c r="E257" s="2" t="s">
        <v>288</v>
      </c>
      <c r="F257" s="2" t="s">
        <v>1039</v>
      </c>
      <c r="G257" s="2" t="s">
        <v>786</v>
      </c>
      <c r="H257" s="2" t="s">
        <v>787</v>
      </c>
      <c r="I257" s="4">
        <v>0</v>
      </c>
      <c r="J257" s="4">
        <v>632781818</v>
      </c>
      <c r="K257" s="4">
        <f t="shared" si="4"/>
        <v>632781818</v>
      </c>
      <c r="L257" s="2" t="s">
        <v>784</v>
      </c>
      <c r="M257" s="2" t="s">
        <v>29</v>
      </c>
      <c r="N257" s="2" t="s">
        <v>289</v>
      </c>
      <c r="O257" s="6">
        <v>46107.420531944437</v>
      </c>
      <c r="P257" s="6">
        <v>46107.420531944437</v>
      </c>
      <c r="Q257" s="2" t="s">
        <v>785</v>
      </c>
      <c r="R257" s="2" t="s">
        <v>785</v>
      </c>
    </row>
    <row r="258" spans="1:18" ht="10.5" customHeight="1" x14ac:dyDescent="0.25">
      <c r="A258" s="5">
        <v>46107</v>
      </c>
      <c r="B258" s="2" t="s">
        <v>779</v>
      </c>
      <c r="C258" s="3" t="s">
        <v>1040</v>
      </c>
      <c r="D258" s="2" t="s">
        <v>737</v>
      </c>
      <c r="E258" s="2" t="s">
        <v>738</v>
      </c>
      <c r="F258" s="2" t="s">
        <v>1041</v>
      </c>
      <c r="G258" s="2" t="s">
        <v>782</v>
      </c>
      <c r="H258" s="2" t="s">
        <v>783</v>
      </c>
      <c r="I258" s="4">
        <v>266181818</v>
      </c>
      <c r="J258" s="4">
        <v>0</v>
      </c>
      <c r="K258" s="4">
        <f t="shared" si="4"/>
        <v>-266181818</v>
      </c>
      <c r="L258" s="2" t="s">
        <v>784</v>
      </c>
      <c r="M258" s="2" t="s">
        <v>29</v>
      </c>
      <c r="N258" s="2" t="s">
        <v>740</v>
      </c>
      <c r="O258" s="6">
        <v>46107.424006597219</v>
      </c>
      <c r="P258" s="6">
        <v>46107.424006597219</v>
      </c>
      <c r="Q258" s="2" t="s">
        <v>785</v>
      </c>
      <c r="R258" s="2" t="s">
        <v>785</v>
      </c>
    </row>
    <row r="259" spans="1:18" ht="10.5" customHeight="1" x14ac:dyDescent="0.25">
      <c r="A259" s="5">
        <v>46107</v>
      </c>
      <c r="B259" s="2" t="s">
        <v>779</v>
      </c>
      <c r="C259" s="3" t="s">
        <v>1040</v>
      </c>
      <c r="D259" s="2" t="s">
        <v>737</v>
      </c>
      <c r="E259" s="2" t="s">
        <v>738</v>
      </c>
      <c r="F259" s="2" t="s">
        <v>1041</v>
      </c>
      <c r="G259" s="2" t="s">
        <v>786</v>
      </c>
      <c r="H259" s="2" t="s">
        <v>787</v>
      </c>
      <c r="I259" s="4">
        <v>0</v>
      </c>
      <c r="J259" s="4">
        <v>252318182</v>
      </c>
      <c r="K259" s="4">
        <f t="shared" si="4"/>
        <v>252318182</v>
      </c>
      <c r="L259" s="2" t="s">
        <v>784</v>
      </c>
      <c r="M259" s="2" t="s">
        <v>29</v>
      </c>
      <c r="N259" s="2" t="s">
        <v>740</v>
      </c>
      <c r="O259" s="6">
        <v>46107.424006597219</v>
      </c>
      <c r="P259" s="6">
        <v>46107.424006597219</v>
      </c>
      <c r="Q259" s="2" t="s">
        <v>785</v>
      </c>
      <c r="R259" s="2" t="s">
        <v>785</v>
      </c>
    </row>
    <row r="260" spans="1:18" ht="10.5" customHeight="1" x14ac:dyDescent="0.25">
      <c r="A260" s="5">
        <v>46107</v>
      </c>
      <c r="B260" s="2" t="s">
        <v>779</v>
      </c>
      <c r="C260" s="3" t="s">
        <v>1042</v>
      </c>
      <c r="D260" s="2" t="s">
        <v>339</v>
      </c>
      <c r="E260" s="2" t="s">
        <v>340</v>
      </c>
      <c r="F260" s="2" t="s">
        <v>1043</v>
      </c>
      <c r="G260" s="2" t="s">
        <v>782</v>
      </c>
      <c r="H260" s="2" t="s">
        <v>783</v>
      </c>
      <c r="I260" s="4">
        <v>714763636</v>
      </c>
      <c r="J260" s="4">
        <v>0</v>
      </c>
      <c r="K260" s="4">
        <f t="shared" si="4"/>
        <v>-714763636</v>
      </c>
      <c r="L260" s="2" t="s">
        <v>784</v>
      </c>
      <c r="M260" s="2" t="s">
        <v>29</v>
      </c>
      <c r="N260" s="2" t="s">
        <v>341</v>
      </c>
      <c r="O260" s="6">
        <v>46107.416819641207</v>
      </c>
      <c r="P260" s="6">
        <v>46107.416819641207</v>
      </c>
      <c r="Q260" s="2" t="s">
        <v>785</v>
      </c>
      <c r="R260" s="2" t="s">
        <v>785</v>
      </c>
    </row>
    <row r="261" spans="1:18" ht="10.5" customHeight="1" x14ac:dyDescent="0.25">
      <c r="A261" s="5">
        <v>46107</v>
      </c>
      <c r="B261" s="2" t="s">
        <v>779</v>
      </c>
      <c r="C261" s="3" t="s">
        <v>1042</v>
      </c>
      <c r="D261" s="2" t="s">
        <v>339</v>
      </c>
      <c r="E261" s="2" t="s">
        <v>340</v>
      </c>
      <c r="F261" s="2" t="s">
        <v>1043</v>
      </c>
      <c r="G261" s="2" t="s">
        <v>786</v>
      </c>
      <c r="H261" s="2" t="s">
        <v>787</v>
      </c>
      <c r="I261" s="4">
        <v>0</v>
      </c>
      <c r="J261" s="4">
        <v>677536364</v>
      </c>
      <c r="K261" s="4">
        <f t="shared" si="4"/>
        <v>677536364</v>
      </c>
      <c r="L261" s="2" t="s">
        <v>784</v>
      </c>
      <c r="M261" s="2" t="s">
        <v>29</v>
      </c>
      <c r="N261" s="2" t="s">
        <v>341</v>
      </c>
      <c r="O261" s="6">
        <v>46107.416819641207</v>
      </c>
      <c r="P261" s="6">
        <v>46107.416819641207</v>
      </c>
      <c r="Q261" s="2" t="s">
        <v>785</v>
      </c>
      <c r="R261" s="2" t="s">
        <v>785</v>
      </c>
    </row>
    <row r="262" spans="1:18" ht="10.5" customHeight="1" x14ac:dyDescent="0.25">
      <c r="A262" s="5">
        <v>46107</v>
      </c>
      <c r="B262" s="2" t="s">
        <v>779</v>
      </c>
      <c r="C262" s="3" t="s">
        <v>1044</v>
      </c>
      <c r="D262" s="2" t="s">
        <v>276</v>
      </c>
      <c r="E262" s="2" t="s">
        <v>211</v>
      </c>
      <c r="F262" s="2" t="s">
        <v>1045</v>
      </c>
      <c r="G262" s="2" t="s">
        <v>782</v>
      </c>
      <c r="H262" s="2" t="s">
        <v>783</v>
      </c>
      <c r="I262" s="4">
        <v>653672727</v>
      </c>
      <c r="J262" s="4">
        <v>0</v>
      </c>
      <c r="K262" s="4">
        <f t="shared" si="4"/>
        <v>-653672727</v>
      </c>
      <c r="L262" s="2" t="s">
        <v>784</v>
      </c>
      <c r="M262" s="2" t="s">
        <v>50</v>
      </c>
      <c r="N262" s="2" t="s">
        <v>277</v>
      </c>
      <c r="O262" s="6">
        <v>46107.472849421298</v>
      </c>
      <c r="P262" s="6">
        <v>46107.488838460653</v>
      </c>
      <c r="Q262" s="2" t="s">
        <v>785</v>
      </c>
      <c r="R262" s="2" t="s">
        <v>785</v>
      </c>
    </row>
    <row r="263" spans="1:18" ht="10.5" customHeight="1" x14ac:dyDescent="0.25">
      <c r="A263" s="5">
        <v>46107</v>
      </c>
      <c r="B263" s="2" t="s">
        <v>779</v>
      </c>
      <c r="C263" s="3" t="s">
        <v>1044</v>
      </c>
      <c r="D263" s="2" t="s">
        <v>276</v>
      </c>
      <c r="E263" s="2" t="s">
        <v>211</v>
      </c>
      <c r="F263" s="2" t="s">
        <v>1045</v>
      </c>
      <c r="G263" s="2" t="s">
        <v>786</v>
      </c>
      <c r="H263" s="2" t="s">
        <v>787</v>
      </c>
      <c r="I263" s="4">
        <v>0</v>
      </c>
      <c r="J263" s="4">
        <v>640054545</v>
      </c>
      <c r="K263" s="4">
        <f t="shared" si="4"/>
        <v>640054545</v>
      </c>
      <c r="L263" s="2" t="s">
        <v>784</v>
      </c>
      <c r="M263" s="2" t="s">
        <v>50</v>
      </c>
      <c r="N263" s="2" t="s">
        <v>277</v>
      </c>
      <c r="O263" s="6">
        <v>46107.472849421298</v>
      </c>
      <c r="P263" s="6">
        <v>46107.488838460653</v>
      </c>
      <c r="Q263" s="2" t="s">
        <v>785</v>
      </c>
      <c r="R263" s="2" t="s">
        <v>785</v>
      </c>
    </row>
    <row r="264" spans="1:18" ht="10.5" customHeight="1" x14ac:dyDescent="0.25">
      <c r="A264" s="5">
        <v>46107</v>
      </c>
      <c r="B264" s="2" t="s">
        <v>779</v>
      </c>
      <c r="C264" s="3" t="s">
        <v>1046</v>
      </c>
      <c r="D264" s="2" t="s">
        <v>426</v>
      </c>
      <c r="E264" s="2" t="s">
        <v>427</v>
      </c>
      <c r="F264" s="2" t="s">
        <v>1047</v>
      </c>
      <c r="G264" s="2" t="s">
        <v>782</v>
      </c>
      <c r="H264" s="2" t="s">
        <v>783</v>
      </c>
      <c r="I264" s="4">
        <v>461672727</v>
      </c>
      <c r="J264" s="4">
        <v>0</v>
      </c>
      <c r="K264" s="4">
        <f t="shared" si="4"/>
        <v>-461672727</v>
      </c>
      <c r="L264" s="2" t="s">
        <v>784</v>
      </c>
      <c r="M264" s="2" t="s">
        <v>54</v>
      </c>
      <c r="N264" s="2" t="s">
        <v>428</v>
      </c>
      <c r="O264" s="6">
        <v>46107.564219328713</v>
      </c>
      <c r="P264" s="6">
        <v>46107.564219328713</v>
      </c>
      <c r="Q264" s="2" t="s">
        <v>785</v>
      </c>
      <c r="R264" s="2" t="s">
        <v>785</v>
      </c>
    </row>
    <row r="265" spans="1:18" ht="10.5" customHeight="1" x14ac:dyDescent="0.25">
      <c r="A265" s="5">
        <v>46107</v>
      </c>
      <c r="B265" s="2" t="s">
        <v>779</v>
      </c>
      <c r="C265" s="3" t="s">
        <v>1046</v>
      </c>
      <c r="D265" s="2" t="s">
        <v>426</v>
      </c>
      <c r="E265" s="2" t="s">
        <v>427</v>
      </c>
      <c r="F265" s="2" t="s">
        <v>1047</v>
      </c>
      <c r="G265" s="2" t="s">
        <v>786</v>
      </c>
      <c r="H265" s="2" t="s">
        <v>787</v>
      </c>
      <c r="I265" s="4">
        <v>0</v>
      </c>
      <c r="J265" s="4">
        <v>429327273</v>
      </c>
      <c r="K265" s="4">
        <f t="shared" si="4"/>
        <v>429327273</v>
      </c>
      <c r="L265" s="2" t="s">
        <v>784</v>
      </c>
      <c r="M265" s="2" t="s">
        <v>54</v>
      </c>
      <c r="N265" s="2" t="s">
        <v>428</v>
      </c>
      <c r="O265" s="6">
        <v>46107.564219328713</v>
      </c>
      <c r="P265" s="6">
        <v>46107.564219328713</v>
      </c>
      <c r="Q265" s="2" t="s">
        <v>785</v>
      </c>
      <c r="R265" s="2" t="s">
        <v>785</v>
      </c>
    </row>
    <row r="266" spans="1:18" ht="10.5" customHeight="1" x14ac:dyDescent="0.25">
      <c r="A266" s="5">
        <v>46107</v>
      </c>
      <c r="B266" s="2" t="s">
        <v>779</v>
      </c>
      <c r="C266" s="3" t="s">
        <v>1048</v>
      </c>
      <c r="D266" s="2" t="s">
        <v>61</v>
      </c>
      <c r="E266" s="2" t="s">
        <v>62</v>
      </c>
      <c r="F266" s="2" t="s">
        <v>1049</v>
      </c>
      <c r="G266" s="2" t="s">
        <v>782</v>
      </c>
      <c r="H266" s="2" t="s">
        <v>783</v>
      </c>
      <c r="I266" s="4">
        <v>650181818</v>
      </c>
      <c r="J266" s="4">
        <v>0</v>
      </c>
      <c r="K266" s="4">
        <f t="shared" si="4"/>
        <v>-650181818</v>
      </c>
      <c r="L266" s="2" t="s">
        <v>784</v>
      </c>
      <c r="M266" s="2" t="s">
        <v>54</v>
      </c>
      <c r="N266" s="2" t="s">
        <v>63</v>
      </c>
      <c r="O266" s="6">
        <v>46107.608128506938</v>
      </c>
      <c r="P266" s="6">
        <v>46107.62026635417</v>
      </c>
      <c r="Q266" s="2" t="s">
        <v>785</v>
      </c>
      <c r="R266" s="2" t="s">
        <v>785</v>
      </c>
    </row>
    <row r="267" spans="1:18" ht="10.5" customHeight="1" x14ac:dyDescent="0.25">
      <c r="A267" s="5">
        <v>46107</v>
      </c>
      <c r="B267" s="2" t="s">
        <v>779</v>
      </c>
      <c r="C267" s="3" t="s">
        <v>1048</v>
      </c>
      <c r="D267" s="2" t="s">
        <v>61</v>
      </c>
      <c r="E267" s="2" t="s">
        <v>62</v>
      </c>
      <c r="F267" s="2" t="s">
        <v>1049</v>
      </c>
      <c r="G267" s="2" t="s">
        <v>786</v>
      </c>
      <c r="H267" s="2" t="s">
        <v>787</v>
      </c>
      <c r="I267" s="4">
        <v>0</v>
      </c>
      <c r="J267" s="4">
        <v>596318182</v>
      </c>
      <c r="K267" s="4">
        <f t="shared" si="4"/>
        <v>596318182</v>
      </c>
      <c r="L267" s="2" t="s">
        <v>784</v>
      </c>
      <c r="M267" s="2" t="s">
        <v>54</v>
      </c>
      <c r="N267" s="2" t="s">
        <v>63</v>
      </c>
      <c r="O267" s="6">
        <v>46107.608128506938</v>
      </c>
      <c r="P267" s="6">
        <v>46107.62026635417</v>
      </c>
      <c r="Q267" s="2" t="s">
        <v>785</v>
      </c>
      <c r="R267" s="2" t="s">
        <v>785</v>
      </c>
    </row>
    <row r="268" spans="1:18" ht="10.5" customHeight="1" x14ac:dyDescent="0.25">
      <c r="A268" s="5">
        <v>46107</v>
      </c>
      <c r="B268" s="2" t="s">
        <v>779</v>
      </c>
      <c r="C268" s="3" t="s">
        <v>1050</v>
      </c>
      <c r="D268" s="2" t="s">
        <v>132</v>
      </c>
      <c r="E268" s="2" t="s">
        <v>133</v>
      </c>
      <c r="F268" s="2" t="s">
        <v>1051</v>
      </c>
      <c r="G268" s="2" t="s">
        <v>782</v>
      </c>
      <c r="H268" s="2" t="s">
        <v>783</v>
      </c>
      <c r="I268" s="4">
        <v>653672727</v>
      </c>
      <c r="J268" s="4">
        <v>0</v>
      </c>
      <c r="K268" s="4">
        <f t="shared" si="4"/>
        <v>-653672727</v>
      </c>
      <c r="L268" s="2" t="s">
        <v>784</v>
      </c>
      <c r="M268" s="2" t="s">
        <v>50</v>
      </c>
      <c r="N268" s="2" t="s">
        <v>134</v>
      </c>
      <c r="O268" s="6">
        <v>46107.625923726853</v>
      </c>
      <c r="P268" s="6">
        <v>46107.625923726853</v>
      </c>
      <c r="Q268" s="2" t="s">
        <v>785</v>
      </c>
      <c r="R268" s="2" t="s">
        <v>785</v>
      </c>
    </row>
    <row r="269" spans="1:18" ht="10.5" customHeight="1" x14ac:dyDescent="0.25">
      <c r="A269" s="5">
        <v>46107</v>
      </c>
      <c r="B269" s="2" t="s">
        <v>779</v>
      </c>
      <c r="C269" s="3" t="s">
        <v>1050</v>
      </c>
      <c r="D269" s="2" t="s">
        <v>132</v>
      </c>
      <c r="E269" s="2" t="s">
        <v>133</v>
      </c>
      <c r="F269" s="2" t="s">
        <v>1051</v>
      </c>
      <c r="G269" s="2" t="s">
        <v>786</v>
      </c>
      <c r="H269" s="2" t="s">
        <v>787</v>
      </c>
      <c r="I269" s="4">
        <v>0</v>
      </c>
      <c r="J269" s="4">
        <v>640054545</v>
      </c>
      <c r="K269" s="4">
        <f t="shared" si="4"/>
        <v>640054545</v>
      </c>
      <c r="L269" s="2" t="s">
        <v>784</v>
      </c>
      <c r="M269" s="2" t="s">
        <v>50</v>
      </c>
      <c r="N269" s="2" t="s">
        <v>134</v>
      </c>
      <c r="O269" s="6">
        <v>46107.625923726853</v>
      </c>
      <c r="P269" s="6">
        <v>46107.625923726853</v>
      </c>
      <c r="Q269" s="2" t="s">
        <v>785</v>
      </c>
      <c r="R269" s="2" t="s">
        <v>785</v>
      </c>
    </row>
    <row r="270" spans="1:18" ht="10.5" customHeight="1" x14ac:dyDescent="0.25">
      <c r="A270" s="5">
        <v>46107</v>
      </c>
      <c r="B270" s="2" t="s">
        <v>779</v>
      </c>
      <c r="C270" s="3" t="s">
        <v>1052</v>
      </c>
      <c r="D270" s="2" t="s">
        <v>562</v>
      </c>
      <c r="E270" s="2" t="s">
        <v>563</v>
      </c>
      <c r="F270" s="2" t="s">
        <v>1053</v>
      </c>
      <c r="G270" s="2" t="s">
        <v>782</v>
      </c>
      <c r="H270" s="2" t="s">
        <v>783</v>
      </c>
      <c r="I270" s="4">
        <v>263563636</v>
      </c>
      <c r="J270" s="4">
        <v>0</v>
      </c>
      <c r="K270" s="4">
        <f t="shared" si="4"/>
        <v>-263563636</v>
      </c>
      <c r="L270" s="2" t="s">
        <v>784</v>
      </c>
      <c r="M270" s="2" t="s">
        <v>43</v>
      </c>
      <c r="N270" s="2" t="s">
        <v>564</v>
      </c>
      <c r="O270" s="6">
        <v>46107.582999502323</v>
      </c>
      <c r="P270" s="6">
        <v>46107.583141932868</v>
      </c>
      <c r="Q270" s="2" t="s">
        <v>785</v>
      </c>
      <c r="R270" s="2" t="s">
        <v>785</v>
      </c>
    </row>
    <row r="271" spans="1:18" ht="10.5" customHeight="1" x14ac:dyDescent="0.25">
      <c r="A271" s="5">
        <v>46107</v>
      </c>
      <c r="B271" s="2" t="s">
        <v>779</v>
      </c>
      <c r="C271" s="3" t="s">
        <v>1052</v>
      </c>
      <c r="D271" s="2" t="s">
        <v>562</v>
      </c>
      <c r="E271" s="2" t="s">
        <v>563</v>
      </c>
      <c r="F271" s="2" t="s">
        <v>1053</v>
      </c>
      <c r="G271" s="2" t="s">
        <v>786</v>
      </c>
      <c r="H271" s="2" t="s">
        <v>787</v>
      </c>
      <c r="I271" s="4">
        <v>0</v>
      </c>
      <c r="J271" s="4">
        <v>258072727</v>
      </c>
      <c r="K271" s="4">
        <f t="shared" si="4"/>
        <v>258072727</v>
      </c>
      <c r="L271" s="2" t="s">
        <v>784</v>
      </c>
      <c r="M271" s="2" t="s">
        <v>43</v>
      </c>
      <c r="N271" s="2" t="s">
        <v>564</v>
      </c>
      <c r="O271" s="6">
        <v>46107.582999502323</v>
      </c>
      <c r="P271" s="6">
        <v>46107.583141932868</v>
      </c>
      <c r="Q271" s="2" t="s">
        <v>785</v>
      </c>
      <c r="R271" s="2" t="s">
        <v>785</v>
      </c>
    </row>
    <row r="272" spans="1:18" ht="10.5" customHeight="1" x14ac:dyDescent="0.25">
      <c r="A272" s="5">
        <v>46107</v>
      </c>
      <c r="B272" s="2" t="s">
        <v>779</v>
      </c>
      <c r="C272" s="3" t="s">
        <v>1054</v>
      </c>
      <c r="D272" s="2" t="s">
        <v>483</v>
      </c>
      <c r="E272" s="2" t="s">
        <v>484</v>
      </c>
      <c r="F272" s="2" t="s">
        <v>1055</v>
      </c>
      <c r="G272" s="2" t="s">
        <v>782</v>
      </c>
      <c r="H272" s="2" t="s">
        <v>783</v>
      </c>
      <c r="I272" s="4">
        <v>461672727</v>
      </c>
      <c r="J272" s="4">
        <v>0</v>
      </c>
      <c r="K272" s="4">
        <f t="shared" si="4"/>
        <v>-461672727</v>
      </c>
      <c r="L272" s="2" t="s">
        <v>784</v>
      </c>
      <c r="M272" s="2" t="s">
        <v>43</v>
      </c>
      <c r="N272" s="2" t="s">
        <v>485</v>
      </c>
      <c r="O272" s="6">
        <v>46107.597138194447</v>
      </c>
      <c r="P272" s="6">
        <v>46107.597138194447</v>
      </c>
      <c r="Q272" s="2" t="s">
        <v>785</v>
      </c>
      <c r="R272" s="2" t="s">
        <v>785</v>
      </c>
    </row>
    <row r="273" spans="1:18" ht="10.5" customHeight="1" x14ac:dyDescent="0.25">
      <c r="A273" s="5">
        <v>46107</v>
      </c>
      <c r="B273" s="2" t="s">
        <v>779</v>
      </c>
      <c r="C273" s="3" t="s">
        <v>1054</v>
      </c>
      <c r="D273" s="2" t="s">
        <v>483</v>
      </c>
      <c r="E273" s="2" t="s">
        <v>484</v>
      </c>
      <c r="F273" s="2" t="s">
        <v>1055</v>
      </c>
      <c r="G273" s="2" t="s">
        <v>786</v>
      </c>
      <c r="H273" s="2" t="s">
        <v>787</v>
      </c>
      <c r="I273" s="4">
        <v>0</v>
      </c>
      <c r="J273" s="4">
        <v>452054545</v>
      </c>
      <c r="K273" s="4">
        <f t="shared" si="4"/>
        <v>452054545</v>
      </c>
      <c r="L273" s="2" t="s">
        <v>784</v>
      </c>
      <c r="M273" s="2" t="s">
        <v>43</v>
      </c>
      <c r="N273" s="2" t="s">
        <v>485</v>
      </c>
      <c r="O273" s="6">
        <v>46107.597138194447</v>
      </c>
      <c r="P273" s="6">
        <v>46107.597138194447</v>
      </c>
      <c r="Q273" s="2" t="s">
        <v>785</v>
      </c>
      <c r="R273" s="2" t="s">
        <v>785</v>
      </c>
    </row>
    <row r="274" spans="1:18" ht="10.5" customHeight="1" x14ac:dyDescent="0.25">
      <c r="A274" s="5">
        <v>46107</v>
      </c>
      <c r="B274" s="2" t="s">
        <v>779</v>
      </c>
      <c r="C274" s="3" t="s">
        <v>1056</v>
      </c>
      <c r="D274" s="2" t="s">
        <v>649</v>
      </c>
      <c r="E274" s="2" t="s">
        <v>650</v>
      </c>
      <c r="F274" s="2" t="s">
        <v>1057</v>
      </c>
      <c r="G274" s="2" t="s">
        <v>782</v>
      </c>
      <c r="H274" s="2" t="s">
        <v>783</v>
      </c>
      <c r="I274" s="4">
        <v>263563636</v>
      </c>
      <c r="J274" s="4">
        <v>0</v>
      </c>
      <c r="K274" s="4">
        <f t="shared" si="4"/>
        <v>-263563636</v>
      </c>
      <c r="L274" s="2" t="s">
        <v>784</v>
      </c>
      <c r="M274" s="2" t="s">
        <v>43</v>
      </c>
      <c r="N274" s="2" t="s">
        <v>651</v>
      </c>
      <c r="O274" s="6">
        <v>46107.664269293979</v>
      </c>
      <c r="P274" s="6">
        <v>46107.664269293979</v>
      </c>
      <c r="Q274" s="2" t="s">
        <v>785</v>
      </c>
      <c r="R274" s="2" t="s">
        <v>785</v>
      </c>
    </row>
    <row r="275" spans="1:18" ht="10.5" customHeight="1" x14ac:dyDescent="0.25">
      <c r="A275" s="5">
        <v>46107</v>
      </c>
      <c r="B275" s="2" t="s">
        <v>779</v>
      </c>
      <c r="C275" s="3" t="s">
        <v>1056</v>
      </c>
      <c r="D275" s="2" t="s">
        <v>649</v>
      </c>
      <c r="E275" s="2" t="s">
        <v>650</v>
      </c>
      <c r="F275" s="2" t="s">
        <v>1057</v>
      </c>
      <c r="G275" s="2" t="s">
        <v>786</v>
      </c>
      <c r="H275" s="2" t="s">
        <v>787</v>
      </c>
      <c r="I275" s="4">
        <v>0</v>
      </c>
      <c r="J275" s="4">
        <v>258072727</v>
      </c>
      <c r="K275" s="4">
        <f t="shared" si="4"/>
        <v>258072727</v>
      </c>
      <c r="L275" s="2" t="s">
        <v>784</v>
      </c>
      <c r="M275" s="2" t="s">
        <v>43</v>
      </c>
      <c r="N275" s="2" t="s">
        <v>651</v>
      </c>
      <c r="O275" s="6">
        <v>46107.664269293979</v>
      </c>
      <c r="P275" s="6">
        <v>46107.664269293979</v>
      </c>
      <c r="Q275" s="2" t="s">
        <v>785</v>
      </c>
      <c r="R275" s="2" t="s">
        <v>785</v>
      </c>
    </row>
    <row r="276" spans="1:18" ht="10.5" customHeight="1" x14ac:dyDescent="0.25">
      <c r="A276" s="5">
        <v>46107</v>
      </c>
      <c r="B276" s="2" t="s">
        <v>779</v>
      </c>
      <c r="C276" s="3" t="s">
        <v>1058</v>
      </c>
      <c r="D276" s="2" t="s">
        <v>670</v>
      </c>
      <c r="E276" s="2" t="s">
        <v>671</v>
      </c>
      <c r="F276" s="2" t="s">
        <v>1059</v>
      </c>
      <c r="G276" s="2" t="s">
        <v>782</v>
      </c>
      <c r="H276" s="2" t="s">
        <v>783</v>
      </c>
      <c r="I276" s="4">
        <v>263563636</v>
      </c>
      <c r="J276" s="4">
        <v>0</v>
      </c>
      <c r="K276" s="4">
        <f t="shared" si="4"/>
        <v>-263563636</v>
      </c>
      <c r="L276" s="2" t="s">
        <v>784</v>
      </c>
      <c r="M276" s="2" t="s">
        <v>43</v>
      </c>
      <c r="N276" s="2" t="s">
        <v>672</v>
      </c>
      <c r="O276" s="6">
        <v>46107.662927395832</v>
      </c>
      <c r="P276" s="6">
        <v>46107.662927395832</v>
      </c>
      <c r="Q276" s="2" t="s">
        <v>785</v>
      </c>
      <c r="R276" s="2" t="s">
        <v>785</v>
      </c>
    </row>
    <row r="277" spans="1:18" ht="10.5" customHeight="1" x14ac:dyDescent="0.25">
      <c r="A277" s="5">
        <v>46107</v>
      </c>
      <c r="B277" s="2" t="s">
        <v>779</v>
      </c>
      <c r="C277" s="3" t="s">
        <v>1058</v>
      </c>
      <c r="D277" s="2" t="s">
        <v>670</v>
      </c>
      <c r="E277" s="2" t="s">
        <v>671</v>
      </c>
      <c r="F277" s="2" t="s">
        <v>1059</v>
      </c>
      <c r="G277" s="2" t="s">
        <v>786</v>
      </c>
      <c r="H277" s="2" t="s">
        <v>787</v>
      </c>
      <c r="I277" s="4">
        <v>0</v>
      </c>
      <c r="J277" s="4">
        <v>249836364</v>
      </c>
      <c r="K277" s="4">
        <f t="shared" si="4"/>
        <v>249836364</v>
      </c>
      <c r="L277" s="2" t="s">
        <v>784</v>
      </c>
      <c r="M277" s="2" t="s">
        <v>43</v>
      </c>
      <c r="N277" s="2" t="s">
        <v>672</v>
      </c>
      <c r="O277" s="6">
        <v>46107.662927395832</v>
      </c>
      <c r="P277" s="6">
        <v>46107.662927395832</v>
      </c>
      <c r="Q277" s="2" t="s">
        <v>785</v>
      </c>
      <c r="R277" s="2" t="s">
        <v>785</v>
      </c>
    </row>
    <row r="278" spans="1:18" ht="10.5" customHeight="1" x14ac:dyDescent="0.25">
      <c r="A278" s="5">
        <v>46107</v>
      </c>
      <c r="B278" s="2" t="s">
        <v>779</v>
      </c>
      <c r="C278" s="3" t="s">
        <v>1060</v>
      </c>
      <c r="D278" s="2" t="s">
        <v>91</v>
      </c>
      <c r="E278" s="2" t="s">
        <v>92</v>
      </c>
      <c r="F278" s="2" t="s">
        <v>1061</v>
      </c>
      <c r="G278" s="2" t="s">
        <v>782</v>
      </c>
      <c r="H278" s="2" t="s">
        <v>783</v>
      </c>
      <c r="I278" s="4">
        <v>601309091</v>
      </c>
      <c r="J278" s="4">
        <v>0</v>
      </c>
      <c r="K278" s="4">
        <f t="shared" si="4"/>
        <v>-601309091</v>
      </c>
      <c r="L278" s="2" t="s">
        <v>784</v>
      </c>
      <c r="M278" s="2" t="s">
        <v>50</v>
      </c>
      <c r="N278" s="2" t="s">
        <v>93</v>
      </c>
      <c r="O278" s="6">
        <v>46107.71696539352</v>
      </c>
      <c r="P278" s="6">
        <v>46107.717314699083</v>
      </c>
      <c r="Q278" s="2" t="s">
        <v>785</v>
      </c>
      <c r="R278" s="2" t="s">
        <v>785</v>
      </c>
    </row>
    <row r="279" spans="1:18" ht="10.5" customHeight="1" x14ac:dyDescent="0.25">
      <c r="A279" s="5">
        <v>46107</v>
      </c>
      <c r="B279" s="2" t="s">
        <v>779</v>
      </c>
      <c r="C279" s="3" t="s">
        <v>1060</v>
      </c>
      <c r="D279" s="2" t="s">
        <v>91</v>
      </c>
      <c r="E279" s="2" t="s">
        <v>92</v>
      </c>
      <c r="F279" s="2" t="s">
        <v>1061</v>
      </c>
      <c r="G279" s="2" t="s">
        <v>786</v>
      </c>
      <c r="H279" s="2" t="s">
        <v>787</v>
      </c>
      <c r="I279" s="4">
        <v>0</v>
      </c>
      <c r="J279" s="4">
        <v>588781818</v>
      </c>
      <c r="K279" s="4">
        <f t="shared" si="4"/>
        <v>588781818</v>
      </c>
      <c r="L279" s="2" t="s">
        <v>784</v>
      </c>
      <c r="M279" s="2" t="s">
        <v>50</v>
      </c>
      <c r="N279" s="2" t="s">
        <v>93</v>
      </c>
      <c r="O279" s="6">
        <v>46107.71696539352</v>
      </c>
      <c r="P279" s="6">
        <v>46107.717314699083</v>
      </c>
      <c r="Q279" s="2" t="s">
        <v>785</v>
      </c>
      <c r="R279" s="2" t="s">
        <v>785</v>
      </c>
    </row>
    <row r="280" spans="1:18" ht="10.5" customHeight="1" x14ac:dyDescent="0.25">
      <c r="A280" s="5">
        <v>46107</v>
      </c>
      <c r="B280" s="2" t="s">
        <v>779</v>
      </c>
      <c r="C280" s="3" t="s">
        <v>1062</v>
      </c>
      <c r="D280" s="2" t="s">
        <v>716</v>
      </c>
      <c r="E280" s="2" t="s">
        <v>717</v>
      </c>
      <c r="F280" s="2" t="s">
        <v>1063</v>
      </c>
      <c r="G280" s="2" t="s">
        <v>782</v>
      </c>
      <c r="H280" s="2" t="s">
        <v>783</v>
      </c>
      <c r="I280" s="4">
        <v>241745455</v>
      </c>
      <c r="J280" s="4">
        <v>0</v>
      </c>
      <c r="K280" s="4">
        <f t="shared" si="4"/>
        <v>-241745455</v>
      </c>
      <c r="L280" s="2" t="s">
        <v>784</v>
      </c>
      <c r="M280" s="2" t="s">
        <v>20</v>
      </c>
      <c r="N280" s="2" t="s">
        <v>718</v>
      </c>
      <c r="O280" s="6">
        <v>46107.739836921297</v>
      </c>
      <c r="P280" s="6">
        <v>46107.749421759261</v>
      </c>
      <c r="Q280" s="2" t="s">
        <v>785</v>
      </c>
      <c r="R280" s="2" t="s">
        <v>785</v>
      </c>
    </row>
    <row r="281" spans="1:18" ht="10.5" customHeight="1" x14ac:dyDescent="0.25">
      <c r="A281" s="5">
        <v>46107</v>
      </c>
      <c r="B281" s="2" t="s">
        <v>779</v>
      </c>
      <c r="C281" s="3" t="s">
        <v>1062</v>
      </c>
      <c r="D281" s="2" t="s">
        <v>716</v>
      </c>
      <c r="E281" s="2" t="s">
        <v>717</v>
      </c>
      <c r="F281" s="2" t="s">
        <v>1063</v>
      </c>
      <c r="G281" s="2" t="s">
        <v>786</v>
      </c>
      <c r="H281" s="2" t="s">
        <v>787</v>
      </c>
      <c r="I281" s="4">
        <v>0</v>
      </c>
      <c r="J281" s="4">
        <v>230098273</v>
      </c>
      <c r="K281" s="4">
        <f t="shared" si="4"/>
        <v>230098273</v>
      </c>
      <c r="L281" s="2" t="s">
        <v>784</v>
      </c>
      <c r="M281" s="2" t="s">
        <v>20</v>
      </c>
      <c r="N281" s="2" t="s">
        <v>718</v>
      </c>
      <c r="O281" s="6">
        <v>46107.739836921297</v>
      </c>
      <c r="P281" s="6">
        <v>46107.749421759261</v>
      </c>
      <c r="Q281" s="2" t="s">
        <v>785</v>
      </c>
      <c r="R281" s="2" t="s">
        <v>785</v>
      </c>
    </row>
    <row r="282" spans="1:18" ht="10.5" customHeight="1" x14ac:dyDescent="0.25">
      <c r="A282" s="5">
        <v>46107</v>
      </c>
      <c r="B282" s="2" t="s">
        <v>779</v>
      </c>
      <c r="C282" s="3" t="s">
        <v>1064</v>
      </c>
      <c r="D282" s="2" t="s">
        <v>360</v>
      </c>
      <c r="E282" s="2" t="s">
        <v>361</v>
      </c>
      <c r="F282" s="2" t="s">
        <v>1065</v>
      </c>
      <c r="G282" s="2" t="s">
        <v>782</v>
      </c>
      <c r="H282" s="2" t="s">
        <v>783</v>
      </c>
      <c r="I282" s="4">
        <v>714763636</v>
      </c>
      <c r="J282" s="4">
        <v>0</v>
      </c>
      <c r="K282" s="4">
        <f t="shared" si="4"/>
        <v>-714763636</v>
      </c>
      <c r="L282" s="2" t="s">
        <v>784</v>
      </c>
      <c r="M282" s="2" t="s">
        <v>54</v>
      </c>
      <c r="N282" s="2" t="s">
        <v>362</v>
      </c>
      <c r="O282" s="6">
        <v>46107.747341435177</v>
      </c>
      <c r="P282" s="6">
        <v>46107.747341435177</v>
      </c>
      <c r="Q282" s="2" t="s">
        <v>785</v>
      </c>
      <c r="R282" s="2" t="s">
        <v>785</v>
      </c>
    </row>
    <row r="283" spans="1:18" ht="10.5" customHeight="1" x14ac:dyDescent="0.25">
      <c r="A283" s="5">
        <v>46107</v>
      </c>
      <c r="B283" s="2" t="s">
        <v>779</v>
      </c>
      <c r="C283" s="3" t="s">
        <v>1064</v>
      </c>
      <c r="D283" s="2" t="s">
        <v>360</v>
      </c>
      <c r="E283" s="2" t="s">
        <v>361</v>
      </c>
      <c r="F283" s="2" t="s">
        <v>1065</v>
      </c>
      <c r="G283" s="2" t="s">
        <v>786</v>
      </c>
      <c r="H283" s="2" t="s">
        <v>787</v>
      </c>
      <c r="I283" s="4">
        <v>0</v>
      </c>
      <c r="J283" s="4">
        <v>722209091</v>
      </c>
      <c r="K283" s="4">
        <f t="shared" si="4"/>
        <v>722209091</v>
      </c>
      <c r="L283" s="2" t="s">
        <v>784</v>
      </c>
      <c r="M283" s="2" t="s">
        <v>54</v>
      </c>
      <c r="N283" s="2" t="s">
        <v>362</v>
      </c>
      <c r="O283" s="6">
        <v>46107.747341435177</v>
      </c>
      <c r="P283" s="6">
        <v>46107.747341435177</v>
      </c>
      <c r="Q283" s="2" t="s">
        <v>785</v>
      </c>
      <c r="R283" s="2" t="s">
        <v>785</v>
      </c>
    </row>
    <row r="284" spans="1:18" ht="10.5" customHeight="1" x14ac:dyDescent="0.25">
      <c r="A284" s="5">
        <v>46108</v>
      </c>
      <c r="B284" s="2" t="s">
        <v>779</v>
      </c>
      <c r="C284" s="3" t="s">
        <v>1066</v>
      </c>
      <c r="D284" s="2" t="s">
        <v>444</v>
      </c>
      <c r="E284" s="2" t="s">
        <v>445</v>
      </c>
      <c r="F284" s="2" t="s">
        <v>1067</v>
      </c>
      <c r="G284" s="2" t="s">
        <v>782</v>
      </c>
      <c r="H284" s="2" t="s">
        <v>783</v>
      </c>
      <c r="I284" s="4">
        <v>461672727</v>
      </c>
      <c r="J284" s="4">
        <v>0</v>
      </c>
      <c r="K284" s="4">
        <f t="shared" si="4"/>
        <v>-461672727</v>
      </c>
      <c r="L284" s="2" t="s">
        <v>784</v>
      </c>
      <c r="M284" s="2" t="s">
        <v>43</v>
      </c>
      <c r="N284" s="2" t="s">
        <v>446</v>
      </c>
      <c r="O284" s="6">
        <v>46107.68322835648</v>
      </c>
      <c r="P284" s="6">
        <v>46108.396861539353</v>
      </c>
      <c r="Q284" s="2" t="s">
        <v>785</v>
      </c>
      <c r="R284" s="2" t="s">
        <v>785</v>
      </c>
    </row>
    <row r="285" spans="1:18" ht="10.5" customHeight="1" x14ac:dyDescent="0.25">
      <c r="A285" s="5">
        <v>46108</v>
      </c>
      <c r="B285" s="2" t="s">
        <v>779</v>
      </c>
      <c r="C285" s="3" t="s">
        <v>1066</v>
      </c>
      <c r="D285" s="2" t="s">
        <v>444</v>
      </c>
      <c r="E285" s="2" t="s">
        <v>445</v>
      </c>
      <c r="F285" s="2" t="s">
        <v>1067</v>
      </c>
      <c r="G285" s="2" t="s">
        <v>786</v>
      </c>
      <c r="H285" s="2" t="s">
        <v>787</v>
      </c>
      <c r="I285" s="4">
        <v>0</v>
      </c>
      <c r="J285" s="4">
        <v>452054545</v>
      </c>
      <c r="K285" s="4">
        <f t="shared" si="4"/>
        <v>452054545</v>
      </c>
      <c r="L285" s="2" t="s">
        <v>784</v>
      </c>
      <c r="M285" s="2" t="s">
        <v>43</v>
      </c>
      <c r="N285" s="2" t="s">
        <v>446</v>
      </c>
      <c r="O285" s="6">
        <v>46107.68322835648</v>
      </c>
      <c r="P285" s="6">
        <v>46108.396861539353</v>
      </c>
      <c r="Q285" s="2" t="s">
        <v>785</v>
      </c>
      <c r="R285" s="2" t="s">
        <v>785</v>
      </c>
    </row>
    <row r="286" spans="1:18" ht="10.5" customHeight="1" x14ac:dyDescent="0.25">
      <c r="A286" s="5">
        <v>46108</v>
      </c>
      <c r="B286" s="2" t="s">
        <v>779</v>
      </c>
      <c r="C286" s="3" t="s">
        <v>1068</v>
      </c>
      <c r="D286" s="2" t="s">
        <v>744</v>
      </c>
      <c r="E286" s="2" t="s">
        <v>745</v>
      </c>
      <c r="F286" s="2" t="s">
        <v>1069</v>
      </c>
      <c r="G286" s="2" t="s">
        <v>782</v>
      </c>
      <c r="H286" s="2" t="s">
        <v>783</v>
      </c>
      <c r="I286" s="4">
        <v>266181818</v>
      </c>
      <c r="J286" s="4">
        <v>0</v>
      </c>
      <c r="K286" s="4">
        <f t="shared" si="4"/>
        <v>-266181818</v>
      </c>
      <c r="L286" s="2" t="s">
        <v>784</v>
      </c>
      <c r="M286" s="2" t="s">
        <v>43</v>
      </c>
      <c r="N286" s="2" t="s">
        <v>746</v>
      </c>
      <c r="O286" s="6">
        <v>46106.706456979169</v>
      </c>
      <c r="P286" s="6">
        <v>46108.414958333327</v>
      </c>
      <c r="Q286" s="2" t="s">
        <v>785</v>
      </c>
      <c r="R286" s="2" t="s">
        <v>785</v>
      </c>
    </row>
    <row r="287" spans="1:18" ht="10.5" customHeight="1" x14ac:dyDescent="0.25">
      <c r="A287" s="5">
        <v>46108</v>
      </c>
      <c r="B287" s="2" t="s">
        <v>779</v>
      </c>
      <c r="C287" s="3" t="s">
        <v>1068</v>
      </c>
      <c r="D287" s="2" t="s">
        <v>744</v>
      </c>
      <c r="E287" s="2" t="s">
        <v>745</v>
      </c>
      <c r="F287" s="2" t="s">
        <v>1069</v>
      </c>
      <c r="G287" s="2" t="s">
        <v>786</v>
      </c>
      <c r="H287" s="2" t="s">
        <v>787</v>
      </c>
      <c r="I287" s="4">
        <v>0</v>
      </c>
      <c r="J287" s="4">
        <v>260636364</v>
      </c>
      <c r="K287" s="4">
        <f t="shared" si="4"/>
        <v>260636364</v>
      </c>
      <c r="L287" s="2" t="s">
        <v>784</v>
      </c>
      <c r="M287" s="2" t="s">
        <v>43</v>
      </c>
      <c r="N287" s="2" t="s">
        <v>746</v>
      </c>
      <c r="O287" s="6">
        <v>46106.706456979169</v>
      </c>
      <c r="P287" s="6">
        <v>46108.414958333327</v>
      </c>
      <c r="Q287" s="2" t="s">
        <v>785</v>
      </c>
      <c r="R287" s="2" t="s">
        <v>785</v>
      </c>
    </row>
    <row r="288" spans="1:18" ht="10.5" customHeight="1" x14ac:dyDescent="0.25">
      <c r="A288" s="5">
        <v>46108</v>
      </c>
      <c r="B288" s="2" t="s">
        <v>779</v>
      </c>
      <c r="C288" s="3" t="s">
        <v>1070</v>
      </c>
      <c r="D288" s="2" t="s">
        <v>397</v>
      </c>
      <c r="E288" s="2" t="s">
        <v>83</v>
      </c>
      <c r="F288" s="2" t="s">
        <v>1071</v>
      </c>
      <c r="G288" s="2" t="s">
        <v>782</v>
      </c>
      <c r="H288" s="2" t="s">
        <v>783</v>
      </c>
      <c r="I288" s="4">
        <v>468654545</v>
      </c>
      <c r="J288" s="4">
        <v>0</v>
      </c>
      <c r="K288" s="4">
        <f t="shared" si="4"/>
        <v>-468654545</v>
      </c>
      <c r="L288" s="2" t="s">
        <v>784</v>
      </c>
      <c r="M288" s="2" t="s">
        <v>43</v>
      </c>
      <c r="N288" s="2" t="s">
        <v>398</v>
      </c>
      <c r="O288" s="6">
        <v>46108.436951307871</v>
      </c>
      <c r="P288" s="6">
        <v>46108.436951307871</v>
      </c>
      <c r="Q288" s="2" t="s">
        <v>785</v>
      </c>
      <c r="R288" s="2" t="s">
        <v>785</v>
      </c>
    </row>
    <row r="289" spans="1:18" ht="10.5" customHeight="1" x14ac:dyDescent="0.25">
      <c r="A289" s="5">
        <v>46108</v>
      </c>
      <c r="B289" s="2" t="s">
        <v>779</v>
      </c>
      <c r="C289" s="3" t="s">
        <v>1070</v>
      </c>
      <c r="D289" s="2" t="s">
        <v>397</v>
      </c>
      <c r="E289" s="2" t="s">
        <v>83</v>
      </c>
      <c r="F289" s="2" t="s">
        <v>1071</v>
      </c>
      <c r="G289" s="2" t="s">
        <v>786</v>
      </c>
      <c r="H289" s="2" t="s">
        <v>787</v>
      </c>
      <c r="I289" s="4">
        <v>0</v>
      </c>
      <c r="J289" s="4">
        <v>454345455</v>
      </c>
      <c r="K289" s="4">
        <f t="shared" si="4"/>
        <v>454345455</v>
      </c>
      <c r="L289" s="2" t="s">
        <v>784</v>
      </c>
      <c r="M289" s="2" t="s">
        <v>43</v>
      </c>
      <c r="N289" s="2" t="s">
        <v>398</v>
      </c>
      <c r="O289" s="6">
        <v>46108.436951307871</v>
      </c>
      <c r="P289" s="6">
        <v>46108.436951307871</v>
      </c>
      <c r="Q289" s="2" t="s">
        <v>785</v>
      </c>
      <c r="R289" s="2" t="s">
        <v>785</v>
      </c>
    </row>
    <row r="290" spans="1:18" ht="10.5" customHeight="1" x14ac:dyDescent="0.25">
      <c r="A290" s="5">
        <v>46108</v>
      </c>
      <c r="B290" s="2" t="s">
        <v>779</v>
      </c>
      <c r="C290" s="3" t="s">
        <v>1072</v>
      </c>
      <c r="D290" s="2" t="s">
        <v>147</v>
      </c>
      <c r="E290" s="2" t="s">
        <v>148</v>
      </c>
      <c r="F290" s="2" t="s">
        <v>1073</v>
      </c>
      <c r="G290" s="2" t="s">
        <v>782</v>
      </c>
      <c r="H290" s="2" t="s">
        <v>783</v>
      </c>
      <c r="I290" s="4">
        <v>653672727</v>
      </c>
      <c r="J290" s="4">
        <v>0</v>
      </c>
      <c r="K290" s="4">
        <f t="shared" si="4"/>
        <v>-653672727</v>
      </c>
      <c r="L290" s="2" t="s">
        <v>784</v>
      </c>
      <c r="M290" s="2" t="s">
        <v>29</v>
      </c>
      <c r="N290" s="2" t="s">
        <v>149</v>
      </c>
      <c r="O290" s="6">
        <v>46108.447811921287</v>
      </c>
      <c r="P290" s="6">
        <v>46108.447811921287</v>
      </c>
      <c r="Q290" s="2" t="s">
        <v>785</v>
      </c>
      <c r="R290" s="2" t="s">
        <v>785</v>
      </c>
    </row>
    <row r="291" spans="1:18" ht="10.5" customHeight="1" x14ac:dyDescent="0.25">
      <c r="A291" s="5">
        <v>46108</v>
      </c>
      <c r="B291" s="2" t="s">
        <v>779</v>
      </c>
      <c r="C291" s="3" t="s">
        <v>1072</v>
      </c>
      <c r="D291" s="2" t="s">
        <v>147</v>
      </c>
      <c r="E291" s="2" t="s">
        <v>148</v>
      </c>
      <c r="F291" s="2" t="s">
        <v>1073</v>
      </c>
      <c r="G291" s="2" t="s">
        <v>786</v>
      </c>
      <c r="H291" s="2" t="s">
        <v>787</v>
      </c>
      <c r="I291" s="4">
        <v>0</v>
      </c>
      <c r="J291" s="4">
        <v>630453727</v>
      </c>
      <c r="K291" s="4">
        <f t="shared" si="4"/>
        <v>630453727</v>
      </c>
      <c r="L291" s="2" t="s">
        <v>784</v>
      </c>
      <c r="M291" s="2" t="s">
        <v>29</v>
      </c>
      <c r="N291" s="2" t="s">
        <v>149</v>
      </c>
      <c r="O291" s="6">
        <v>46108.447811921287</v>
      </c>
      <c r="P291" s="6">
        <v>46108.447811921287</v>
      </c>
      <c r="Q291" s="2" t="s">
        <v>785</v>
      </c>
      <c r="R291" s="2" t="s">
        <v>785</v>
      </c>
    </row>
    <row r="292" spans="1:18" ht="10.5" customHeight="1" x14ac:dyDescent="0.25">
      <c r="A292" s="5">
        <v>46108</v>
      </c>
      <c r="B292" s="2" t="s">
        <v>779</v>
      </c>
      <c r="C292" s="3" t="s">
        <v>1074</v>
      </c>
      <c r="D292" s="2" t="s">
        <v>516</v>
      </c>
      <c r="E292" s="2" t="s">
        <v>517</v>
      </c>
      <c r="F292" s="2" t="s">
        <v>1075</v>
      </c>
      <c r="G292" s="2" t="s">
        <v>782</v>
      </c>
      <c r="H292" s="2" t="s">
        <v>783</v>
      </c>
      <c r="I292" s="4">
        <v>263563636</v>
      </c>
      <c r="J292" s="4">
        <v>0</v>
      </c>
      <c r="K292" s="4">
        <f t="shared" si="4"/>
        <v>-263563636</v>
      </c>
      <c r="L292" s="2" t="s">
        <v>784</v>
      </c>
      <c r="M292" s="2" t="s">
        <v>50</v>
      </c>
      <c r="N292" s="2" t="s">
        <v>519</v>
      </c>
      <c r="O292" s="6">
        <v>46108.478427048613</v>
      </c>
      <c r="P292" s="6">
        <v>46108.48014579861</v>
      </c>
      <c r="Q292" s="2" t="s">
        <v>785</v>
      </c>
      <c r="R292" s="2" t="s">
        <v>785</v>
      </c>
    </row>
    <row r="293" spans="1:18" ht="10.5" customHeight="1" x14ac:dyDescent="0.25">
      <c r="A293" s="5">
        <v>46108</v>
      </c>
      <c r="B293" s="2" t="s">
        <v>779</v>
      </c>
      <c r="C293" s="3" t="s">
        <v>1074</v>
      </c>
      <c r="D293" s="2" t="s">
        <v>516</v>
      </c>
      <c r="E293" s="2" t="s">
        <v>517</v>
      </c>
      <c r="F293" s="2" t="s">
        <v>1075</v>
      </c>
      <c r="G293" s="2" t="s">
        <v>786</v>
      </c>
      <c r="H293" s="2" t="s">
        <v>787</v>
      </c>
      <c r="I293" s="4">
        <v>0</v>
      </c>
      <c r="J293" s="4">
        <v>252618182</v>
      </c>
      <c r="K293" s="4">
        <f t="shared" si="4"/>
        <v>252618182</v>
      </c>
      <c r="L293" s="2" t="s">
        <v>784</v>
      </c>
      <c r="M293" s="2" t="s">
        <v>50</v>
      </c>
      <c r="N293" s="2" t="s">
        <v>519</v>
      </c>
      <c r="O293" s="6">
        <v>46108.478427048613</v>
      </c>
      <c r="P293" s="6">
        <v>46108.48014579861</v>
      </c>
      <c r="Q293" s="2" t="s">
        <v>785</v>
      </c>
      <c r="R293" s="2" t="s">
        <v>785</v>
      </c>
    </row>
    <row r="294" spans="1:18" ht="10.5" customHeight="1" x14ac:dyDescent="0.25">
      <c r="A294" s="5">
        <v>46108</v>
      </c>
      <c r="B294" s="2" t="s">
        <v>779</v>
      </c>
      <c r="C294" s="3" t="s">
        <v>1076</v>
      </c>
      <c r="D294" s="2" t="s">
        <v>387</v>
      </c>
      <c r="E294" s="2" t="s">
        <v>388</v>
      </c>
      <c r="F294" s="2" t="s">
        <v>1077</v>
      </c>
      <c r="G294" s="2" t="s">
        <v>782</v>
      </c>
      <c r="H294" s="2" t="s">
        <v>783</v>
      </c>
      <c r="I294" s="4">
        <v>714763636</v>
      </c>
      <c r="J294" s="4">
        <v>0</v>
      </c>
      <c r="K294" s="4">
        <f t="shared" si="4"/>
        <v>-714763636</v>
      </c>
      <c r="L294" s="2" t="s">
        <v>784</v>
      </c>
      <c r="M294" s="2" t="s">
        <v>43</v>
      </c>
      <c r="N294" s="2" t="s">
        <v>389</v>
      </c>
      <c r="O294" s="6">
        <v>46108.484755439807</v>
      </c>
      <c r="P294" s="6">
        <v>46108.485036076388</v>
      </c>
      <c r="Q294" s="2" t="s">
        <v>785</v>
      </c>
      <c r="R294" s="2" t="s">
        <v>785</v>
      </c>
    </row>
    <row r="295" spans="1:18" ht="10.5" customHeight="1" x14ac:dyDescent="0.25">
      <c r="A295" s="5">
        <v>46108</v>
      </c>
      <c r="B295" s="2" t="s">
        <v>779</v>
      </c>
      <c r="C295" s="3" t="s">
        <v>1076</v>
      </c>
      <c r="D295" s="2" t="s">
        <v>387</v>
      </c>
      <c r="E295" s="2" t="s">
        <v>388</v>
      </c>
      <c r="F295" s="2" t="s">
        <v>1077</v>
      </c>
      <c r="G295" s="2" t="s">
        <v>786</v>
      </c>
      <c r="H295" s="2" t="s">
        <v>787</v>
      </c>
      <c r="I295" s="4">
        <v>0</v>
      </c>
      <c r="J295" s="4">
        <v>677536364</v>
      </c>
      <c r="K295" s="4">
        <f t="shared" si="4"/>
        <v>677536364</v>
      </c>
      <c r="L295" s="2" t="s">
        <v>784</v>
      </c>
      <c r="M295" s="2" t="s">
        <v>43</v>
      </c>
      <c r="N295" s="2" t="s">
        <v>389</v>
      </c>
      <c r="O295" s="6">
        <v>46108.484755439807</v>
      </c>
      <c r="P295" s="6">
        <v>46108.485036076388</v>
      </c>
      <c r="Q295" s="2" t="s">
        <v>785</v>
      </c>
      <c r="R295" s="2" t="s">
        <v>785</v>
      </c>
    </row>
    <row r="296" spans="1:18" ht="10.5" customHeight="1" x14ac:dyDescent="0.25">
      <c r="A296" s="5">
        <v>46108</v>
      </c>
      <c r="B296" s="2" t="s">
        <v>779</v>
      </c>
      <c r="C296" s="3" t="s">
        <v>1078</v>
      </c>
      <c r="D296" s="2" t="s">
        <v>753</v>
      </c>
      <c r="E296" s="2" t="s">
        <v>754</v>
      </c>
      <c r="F296" s="2" t="s">
        <v>1079</v>
      </c>
      <c r="G296" s="2" t="s">
        <v>782</v>
      </c>
      <c r="H296" s="2" t="s">
        <v>783</v>
      </c>
      <c r="I296" s="4">
        <v>248727273</v>
      </c>
      <c r="J296" s="4">
        <v>0</v>
      </c>
      <c r="K296" s="4">
        <f t="shared" si="4"/>
        <v>-248727273</v>
      </c>
      <c r="L296" s="2" t="s">
        <v>784</v>
      </c>
      <c r="M296" s="2" t="s">
        <v>54</v>
      </c>
      <c r="N296" s="2" t="s">
        <v>756</v>
      </c>
      <c r="O296" s="6">
        <v>46108.621048726847</v>
      </c>
      <c r="P296" s="6">
        <v>46108.621048726847</v>
      </c>
      <c r="Q296" s="2" t="s">
        <v>785</v>
      </c>
      <c r="R296" s="2" t="s">
        <v>785</v>
      </c>
    </row>
    <row r="297" spans="1:18" ht="10.5" customHeight="1" x14ac:dyDescent="0.25">
      <c r="A297" s="5">
        <v>46108</v>
      </c>
      <c r="B297" s="2" t="s">
        <v>779</v>
      </c>
      <c r="C297" s="3" t="s">
        <v>1078</v>
      </c>
      <c r="D297" s="2" t="s">
        <v>753</v>
      </c>
      <c r="E297" s="2" t="s">
        <v>754</v>
      </c>
      <c r="F297" s="2" t="s">
        <v>1079</v>
      </c>
      <c r="G297" s="2" t="s">
        <v>786</v>
      </c>
      <c r="H297" s="2" t="s">
        <v>787</v>
      </c>
      <c r="I297" s="4">
        <v>0</v>
      </c>
      <c r="J297" s="4">
        <v>238090909</v>
      </c>
      <c r="K297" s="4">
        <f t="shared" si="4"/>
        <v>238090909</v>
      </c>
      <c r="L297" s="2" t="s">
        <v>784</v>
      </c>
      <c r="M297" s="2" t="s">
        <v>54</v>
      </c>
      <c r="N297" s="2" t="s">
        <v>756</v>
      </c>
      <c r="O297" s="6">
        <v>46108.621048726847</v>
      </c>
      <c r="P297" s="6">
        <v>46108.621048726847</v>
      </c>
      <c r="Q297" s="2" t="s">
        <v>785</v>
      </c>
      <c r="R297" s="2" t="s">
        <v>785</v>
      </c>
    </row>
    <row r="298" spans="1:18" ht="10.5" customHeight="1" x14ac:dyDescent="0.25">
      <c r="A298" s="5">
        <v>46108</v>
      </c>
      <c r="B298" s="2" t="s">
        <v>779</v>
      </c>
      <c r="C298" s="3" t="s">
        <v>1080</v>
      </c>
      <c r="D298" s="2" t="s">
        <v>332</v>
      </c>
      <c r="E298" s="2" t="s">
        <v>333</v>
      </c>
      <c r="F298" s="2" t="s">
        <v>1081</v>
      </c>
      <c r="G298" s="2" t="s">
        <v>782</v>
      </c>
      <c r="H298" s="2" t="s">
        <v>783</v>
      </c>
      <c r="I298" s="4">
        <v>714763636</v>
      </c>
      <c r="J298" s="4">
        <v>0</v>
      </c>
      <c r="K298" s="4">
        <f t="shared" si="4"/>
        <v>-714763636</v>
      </c>
      <c r="L298" s="2" t="s">
        <v>784</v>
      </c>
      <c r="M298" s="2" t="s">
        <v>54</v>
      </c>
      <c r="N298" s="2" t="s">
        <v>335</v>
      </c>
      <c r="O298" s="6">
        <v>46108.583262534718</v>
      </c>
      <c r="P298" s="6">
        <v>46108.583425810182</v>
      </c>
      <c r="Q298" s="2" t="s">
        <v>785</v>
      </c>
      <c r="R298" s="2" t="s">
        <v>785</v>
      </c>
    </row>
    <row r="299" spans="1:18" ht="10.5" customHeight="1" x14ac:dyDescent="0.25">
      <c r="A299" s="5">
        <v>46108</v>
      </c>
      <c r="B299" s="2" t="s">
        <v>779</v>
      </c>
      <c r="C299" s="3" t="s">
        <v>1080</v>
      </c>
      <c r="D299" s="2" t="s">
        <v>332</v>
      </c>
      <c r="E299" s="2" t="s">
        <v>333</v>
      </c>
      <c r="F299" s="2" t="s">
        <v>1081</v>
      </c>
      <c r="G299" s="2" t="s">
        <v>786</v>
      </c>
      <c r="H299" s="2" t="s">
        <v>787</v>
      </c>
      <c r="I299" s="4">
        <v>0</v>
      </c>
      <c r="J299" s="4">
        <v>663900000</v>
      </c>
      <c r="K299" s="4">
        <f t="shared" si="4"/>
        <v>663900000</v>
      </c>
      <c r="L299" s="2" t="s">
        <v>784</v>
      </c>
      <c r="M299" s="2" t="s">
        <v>54</v>
      </c>
      <c r="N299" s="2" t="s">
        <v>335</v>
      </c>
      <c r="O299" s="6">
        <v>46108.583262534718</v>
      </c>
      <c r="P299" s="6">
        <v>46108.583425810182</v>
      </c>
      <c r="Q299" s="2" t="s">
        <v>785</v>
      </c>
      <c r="R299" s="2" t="s">
        <v>785</v>
      </c>
    </row>
    <row r="300" spans="1:18" ht="10.5" customHeight="1" x14ac:dyDescent="0.25">
      <c r="A300" s="5">
        <v>46108</v>
      </c>
      <c r="B300" s="2" t="s">
        <v>779</v>
      </c>
      <c r="C300" s="3" t="s">
        <v>1082</v>
      </c>
      <c r="D300" s="2" t="s">
        <v>456</v>
      </c>
      <c r="E300" s="2" t="s">
        <v>457</v>
      </c>
      <c r="F300" s="2" t="s">
        <v>1083</v>
      </c>
      <c r="G300" s="2" t="s">
        <v>782</v>
      </c>
      <c r="H300" s="2" t="s">
        <v>783</v>
      </c>
      <c r="I300" s="4">
        <v>461672727</v>
      </c>
      <c r="J300" s="4">
        <v>0</v>
      </c>
      <c r="K300" s="4">
        <f t="shared" si="4"/>
        <v>-461672727</v>
      </c>
      <c r="L300" s="2" t="s">
        <v>784</v>
      </c>
      <c r="M300" s="2" t="s">
        <v>29</v>
      </c>
      <c r="N300" s="2" t="s">
        <v>458</v>
      </c>
      <c r="O300" s="6">
        <v>46108.643198182872</v>
      </c>
      <c r="P300" s="6">
        <v>46108.643198182872</v>
      </c>
      <c r="Q300" s="2" t="s">
        <v>785</v>
      </c>
      <c r="R300" s="2" t="s">
        <v>785</v>
      </c>
    </row>
    <row r="301" spans="1:18" ht="10.5" customHeight="1" x14ac:dyDescent="0.25">
      <c r="A301" s="5">
        <v>46108</v>
      </c>
      <c r="B301" s="2" t="s">
        <v>779</v>
      </c>
      <c r="C301" s="3" t="s">
        <v>1082</v>
      </c>
      <c r="D301" s="2" t="s">
        <v>456</v>
      </c>
      <c r="E301" s="2" t="s">
        <v>457</v>
      </c>
      <c r="F301" s="2" t="s">
        <v>1083</v>
      </c>
      <c r="G301" s="2" t="s">
        <v>786</v>
      </c>
      <c r="H301" s="2" t="s">
        <v>787</v>
      </c>
      <c r="I301" s="4">
        <v>0</v>
      </c>
      <c r="J301" s="4">
        <v>428536364</v>
      </c>
      <c r="K301" s="4">
        <f t="shared" si="4"/>
        <v>428536364</v>
      </c>
      <c r="L301" s="2" t="s">
        <v>784</v>
      </c>
      <c r="M301" s="2" t="s">
        <v>29</v>
      </c>
      <c r="N301" s="2" t="s">
        <v>458</v>
      </c>
      <c r="O301" s="6">
        <v>46108.643198182872</v>
      </c>
      <c r="P301" s="6">
        <v>46108.643198182872</v>
      </c>
      <c r="Q301" s="2" t="s">
        <v>785</v>
      </c>
      <c r="R301" s="2" t="s">
        <v>785</v>
      </c>
    </row>
    <row r="302" spans="1:18" ht="10.5" customHeight="1" x14ac:dyDescent="0.25">
      <c r="A302" s="5">
        <v>46108</v>
      </c>
      <c r="B302" s="2" t="s">
        <v>779</v>
      </c>
      <c r="C302" s="3" t="s">
        <v>1084</v>
      </c>
      <c r="D302" s="2" t="s">
        <v>559</v>
      </c>
      <c r="E302" s="2" t="s">
        <v>560</v>
      </c>
      <c r="F302" s="2" t="s">
        <v>1085</v>
      </c>
      <c r="G302" s="2" t="s">
        <v>782</v>
      </c>
      <c r="H302" s="2" t="s">
        <v>783</v>
      </c>
      <c r="I302" s="4">
        <v>270545455</v>
      </c>
      <c r="J302" s="4">
        <v>0</v>
      </c>
      <c r="K302" s="4">
        <f t="shared" si="4"/>
        <v>-270545455</v>
      </c>
      <c r="L302" s="2" t="s">
        <v>784</v>
      </c>
      <c r="M302" s="2" t="s">
        <v>29</v>
      </c>
      <c r="N302" s="2" t="s">
        <v>561</v>
      </c>
      <c r="O302" s="6">
        <v>46108.665830636572</v>
      </c>
      <c r="P302" s="6">
        <v>46108.665830636572</v>
      </c>
      <c r="Q302" s="2" t="s">
        <v>785</v>
      </c>
      <c r="R302" s="2" t="s">
        <v>785</v>
      </c>
    </row>
    <row r="303" spans="1:18" ht="10.5" customHeight="1" x14ac:dyDescent="0.25">
      <c r="A303" s="5">
        <v>46108</v>
      </c>
      <c r="B303" s="2" t="s">
        <v>779</v>
      </c>
      <c r="C303" s="3" t="s">
        <v>1084</v>
      </c>
      <c r="D303" s="2" t="s">
        <v>559</v>
      </c>
      <c r="E303" s="2" t="s">
        <v>560</v>
      </c>
      <c r="F303" s="2" t="s">
        <v>1085</v>
      </c>
      <c r="G303" s="2" t="s">
        <v>786</v>
      </c>
      <c r="H303" s="2" t="s">
        <v>787</v>
      </c>
      <c r="I303" s="4">
        <v>0</v>
      </c>
      <c r="J303" s="4">
        <v>251558636</v>
      </c>
      <c r="K303" s="4">
        <f t="shared" si="4"/>
        <v>251558636</v>
      </c>
      <c r="L303" s="2" t="s">
        <v>784</v>
      </c>
      <c r="M303" s="2" t="s">
        <v>29</v>
      </c>
      <c r="N303" s="2" t="s">
        <v>561</v>
      </c>
      <c r="O303" s="6">
        <v>46108.665830636572</v>
      </c>
      <c r="P303" s="6">
        <v>46108.665830636572</v>
      </c>
      <c r="Q303" s="2" t="s">
        <v>785</v>
      </c>
      <c r="R303" s="2" t="s">
        <v>785</v>
      </c>
    </row>
    <row r="304" spans="1:18" ht="10.5" customHeight="1" x14ac:dyDescent="0.25">
      <c r="A304" s="5">
        <v>46108</v>
      </c>
      <c r="B304" s="2" t="s">
        <v>779</v>
      </c>
      <c r="C304" s="3" t="s">
        <v>1086</v>
      </c>
      <c r="D304" s="2" t="s">
        <v>216</v>
      </c>
      <c r="E304" s="2" t="s">
        <v>217</v>
      </c>
      <c r="F304" s="2" t="s">
        <v>1087</v>
      </c>
      <c r="G304" s="2" t="s">
        <v>782</v>
      </c>
      <c r="H304" s="2" t="s">
        <v>783</v>
      </c>
      <c r="I304" s="4">
        <v>653672727</v>
      </c>
      <c r="J304" s="4">
        <v>0</v>
      </c>
      <c r="K304" s="4">
        <f t="shared" si="4"/>
        <v>-653672727</v>
      </c>
      <c r="L304" s="2" t="s">
        <v>784</v>
      </c>
      <c r="M304" s="2" t="s">
        <v>29</v>
      </c>
      <c r="N304" s="2" t="s">
        <v>218</v>
      </c>
      <c r="O304" s="6">
        <v>46108.660271377317</v>
      </c>
      <c r="P304" s="6">
        <v>46108.660271377317</v>
      </c>
      <c r="Q304" s="2" t="s">
        <v>785</v>
      </c>
      <c r="R304" s="2" t="s">
        <v>785</v>
      </c>
    </row>
    <row r="305" spans="1:18" ht="10.5" customHeight="1" x14ac:dyDescent="0.25">
      <c r="A305" s="5">
        <v>46108</v>
      </c>
      <c r="B305" s="2" t="s">
        <v>779</v>
      </c>
      <c r="C305" s="3" t="s">
        <v>1086</v>
      </c>
      <c r="D305" s="2" t="s">
        <v>216</v>
      </c>
      <c r="E305" s="2" t="s">
        <v>217</v>
      </c>
      <c r="F305" s="2" t="s">
        <v>1087</v>
      </c>
      <c r="G305" s="2" t="s">
        <v>786</v>
      </c>
      <c r="H305" s="2" t="s">
        <v>787</v>
      </c>
      <c r="I305" s="4">
        <v>0</v>
      </c>
      <c r="J305" s="4">
        <v>630963636</v>
      </c>
      <c r="K305" s="4">
        <f t="shared" si="4"/>
        <v>630963636</v>
      </c>
      <c r="L305" s="2" t="s">
        <v>784</v>
      </c>
      <c r="M305" s="2" t="s">
        <v>29</v>
      </c>
      <c r="N305" s="2" t="s">
        <v>218</v>
      </c>
      <c r="O305" s="6">
        <v>46108.660271377317</v>
      </c>
      <c r="P305" s="6">
        <v>46108.660271377317</v>
      </c>
      <c r="Q305" s="2" t="s">
        <v>785</v>
      </c>
      <c r="R305" s="2" t="s">
        <v>785</v>
      </c>
    </row>
    <row r="306" spans="1:18" ht="10.5" customHeight="1" x14ac:dyDescent="0.25">
      <c r="A306" s="5">
        <v>46108</v>
      </c>
      <c r="B306" s="2" t="s">
        <v>779</v>
      </c>
      <c r="C306" s="3" t="s">
        <v>1088</v>
      </c>
      <c r="D306" s="2" t="s">
        <v>34</v>
      </c>
      <c r="E306" s="2" t="s">
        <v>35</v>
      </c>
      <c r="F306" s="2" t="s">
        <v>1089</v>
      </c>
      <c r="G306" s="2" t="s">
        <v>782</v>
      </c>
      <c r="H306" s="2" t="s">
        <v>783</v>
      </c>
      <c r="I306" s="4">
        <v>650181818</v>
      </c>
      <c r="J306" s="4">
        <v>0</v>
      </c>
      <c r="K306" s="4">
        <f t="shared" si="4"/>
        <v>-650181818</v>
      </c>
      <c r="L306" s="2" t="s">
        <v>784</v>
      </c>
      <c r="M306" s="2" t="s">
        <v>29</v>
      </c>
      <c r="N306" s="2" t="s">
        <v>36</v>
      </c>
      <c r="O306" s="6">
        <v>46108.694576655093</v>
      </c>
      <c r="P306" s="6">
        <v>46108.694576655093</v>
      </c>
      <c r="Q306" s="2" t="s">
        <v>785</v>
      </c>
      <c r="R306" s="2" t="s">
        <v>785</v>
      </c>
    </row>
    <row r="307" spans="1:18" ht="10.5" customHeight="1" x14ac:dyDescent="0.25">
      <c r="A307" s="5">
        <v>46108</v>
      </c>
      <c r="B307" s="2" t="s">
        <v>779</v>
      </c>
      <c r="C307" s="3" t="s">
        <v>1088</v>
      </c>
      <c r="D307" s="2" t="s">
        <v>34</v>
      </c>
      <c r="E307" s="2" t="s">
        <v>35</v>
      </c>
      <c r="F307" s="2" t="s">
        <v>1089</v>
      </c>
      <c r="G307" s="2" t="s">
        <v>786</v>
      </c>
      <c r="H307" s="2" t="s">
        <v>787</v>
      </c>
      <c r="I307" s="4">
        <v>0</v>
      </c>
      <c r="J307" s="4">
        <v>607227273</v>
      </c>
      <c r="K307" s="4">
        <f t="shared" si="4"/>
        <v>607227273</v>
      </c>
      <c r="L307" s="2" t="s">
        <v>784</v>
      </c>
      <c r="M307" s="2" t="s">
        <v>29</v>
      </c>
      <c r="N307" s="2" t="s">
        <v>36</v>
      </c>
      <c r="O307" s="6">
        <v>46108.694576655093</v>
      </c>
      <c r="P307" s="6">
        <v>46108.694576655093</v>
      </c>
      <c r="Q307" s="2" t="s">
        <v>785</v>
      </c>
      <c r="R307" s="2" t="s">
        <v>785</v>
      </c>
    </row>
    <row r="308" spans="1:18" ht="10.5" customHeight="1" x14ac:dyDescent="0.25">
      <c r="A308" s="5">
        <v>46108</v>
      </c>
      <c r="B308" s="2" t="s">
        <v>779</v>
      </c>
      <c r="C308" s="3" t="s">
        <v>1090</v>
      </c>
      <c r="D308" s="2" t="s">
        <v>486</v>
      </c>
      <c r="E308" s="2" t="s">
        <v>487</v>
      </c>
      <c r="F308" s="2" t="s">
        <v>1091</v>
      </c>
      <c r="G308" s="2" t="s">
        <v>782</v>
      </c>
      <c r="H308" s="2" t="s">
        <v>783</v>
      </c>
      <c r="I308" s="4">
        <v>461672727</v>
      </c>
      <c r="J308" s="4">
        <v>0</v>
      </c>
      <c r="K308" s="4">
        <f t="shared" si="4"/>
        <v>-461672727</v>
      </c>
      <c r="L308" s="2" t="s">
        <v>784</v>
      </c>
      <c r="M308" s="2" t="s">
        <v>50</v>
      </c>
      <c r="N308" s="2" t="s">
        <v>488</v>
      </c>
      <c r="O308" s="6">
        <v>46108.712814039347</v>
      </c>
      <c r="P308" s="6">
        <v>46108.712814039347</v>
      </c>
      <c r="Q308" s="2" t="s">
        <v>785</v>
      </c>
      <c r="R308" s="2" t="s">
        <v>785</v>
      </c>
    </row>
    <row r="309" spans="1:18" ht="10.5" customHeight="1" x14ac:dyDescent="0.25">
      <c r="A309" s="5">
        <v>46108</v>
      </c>
      <c r="B309" s="2" t="s">
        <v>779</v>
      </c>
      <c r="C309" s="3" t="s">
        <v>1090</v>
      </c>
      <c r="D309" s="2" t="s">
        <v>486</v>
      </c>
      <c r="E309" s="2" t="s">
        <v>487</v>
      </c>
      <c r="F309" s="2" t="s">
        <v>1091</v>
      </c>
      <c r="G309" s="2" t="s">
        <v>786</v>
      </c>
      <c r="H309" s="2" t="s">
        <v>787</v>
      </c>
      <c r="I309" s="4">
        <v>0</v>
      </c>
      <c r="J309" s="4">
        <v>442963636</v>
      </c>
      <c r="K309" s="4">
        <f t="shared" si="4"/>
        <v>442963636</v>
      </c>
      <c r="L309" s="2" t="s">
        <v>784</v>
      </c>
      <c r="M309" s="2" t="s">
        <v>50</v>
      </c>
      <c r="N309" s="2" t="s">
        <v>488</v>
      </c>
      <c r="O309" s="6">
        <v>46108.712814039347</v>
      </c>
      <c r="P309" s="6">
        <v>46108.712814039347</v>
      </c>
      <c r="Q309" s="2" t="s">
        <v>785</v>
      </c>
      <c r="R309" s="2" t="s">
        <v>785</v>
      </c>
    </row>
    <row r="310" spans="1:18" ht="10.5" customHeight="1" x14ac:dyDescent="0.25">
      <c r="A310" s="5">
        <v>46109</v>
      </c>
      <c r="B310" s="2" t="s">
        <v>779</v>
      </c>
      <c r="C310" s="3" t="s">
        <v>1092</v>
      </c>
      <c r="D310" s="2" t="s">
        <v>731</v>
      </c>
      <c r="E310" s="2" t="s">
        <v>732</v>
      </c>
      <c r="F310" s="2" t="s">
        <v>1093</v>
      </c>
      <c r="G310" s="2" t="s">
        <v>782</v>
      </c>
      <c r="H310" s="2" t="s">
        <v>783</v>
      </c>
      <c r="I310" s="4">
        <v>237209091</v>
      </c>
      <c r="J310" s="4">
        <v>0</v>
      </c>
      <c r="K310" s="4">
        <f t="shared" si="4"/>
        <v>-237209091</v>
      </c>
      <c r="L310" s="2" t="s">
        <v>784</v>
      </c>
      <c r="M310" s="2" t="s">
        <v>20</v>
      </c>
      <c r="N310" s="2" t="s">
        <v>733</v>
      </c>
      <c r="O310" s="6">
        <v>46109.460926932872</v>
      </c>
      <c r="P310" s="6">
        <v>46109.460926932872</v>
      </c>
      <c r="Q310" s="2" t="s">
        <v>785</v>
      </c>
      <c r="R310" s="2" t="s">
        <v>785</v>
      </c>
    </row>
    <row r="311" spans="1:18" ht="10.5" customHeight="1" x14ac:dyDescent="0.25">
      <c r="A311" s="5">
        <v>46109</v>
      </c>
      <c r="B311" s="2" t="s">
        <v>779</v>
      </c>
      <c r="C311" s="3" t="s">
        <v>1092</v>
      </c>
      <c r="D311" s="2" t="s">
        <v>731</v>
      </c>
      <c r="E311" s="2" t="s">
        <v>732</v>
      </c>
      <c r="F311" s="2" t="s">
        <v>1093</v>
      </c>
      <c r="G311" s="2" t="s">
        <v>786</v>
      </c>
      <c r="H311" s="2" t="s">
        <v>787</v>
      </c>
      <c r="I311" s="4">
        <v>0</v>
      </c>
      <c r="J311" s="4">
        <v>231754545</v>
      </c>
      <c r="K311" s="4">
        <f t="shared" si="4"/>
        <v>231754545</v>
      </c>
      <c r="L311" s="2" t="s">
        <v>784</v>
      </c>
      <c r="M311" s="2" t="s">
        <v>20</v>
      </c>
      <c r="N311" s="2" t="s">
        <v>733</v>
      </c>
      <c r="O311" s="6">
        <v>46109.460926932872</v>
      </c>
      <c r="P311" s="6">
        <v>46109.460926932872</v>
      </c>
      <c r="Q311" s="2" t="s">
        <v>785</v>
      </c>
      <c r="R311" s="2" t="s">
        <v>785</v>
      </c>
    </row>
    <row r="312" spans="1:18" ht="10.5" customHeight="1" x14ac:dyDescent="0.25">
      <c r="A312" s="5">
        <v>46109</v>
      </c>
      <c r="B312" s="2" t="s">
        <v>779</v>
      </c>
      <c r="C312" s="3" t="s">
        <v>1094</v>
      </c>
      <c r="D312" s="2" t="s">
        <v>712</v>
      </c>
      <c r="E312" s="2" t="s">
        <v>713</v>
      </c>
      <c r="F312" s="2" t="s">
        <v>1095</v>
      </c>
      <c r="G312" s="2" t="s">
        <v>782</v>
      </c>
      <c r="H312" s="2" t="s">
        <v>783</v>
      </c>
      <c r="I312" s="4">
        <v>234763636</v>
      </c>
      <c r="J312" s="4">
        <v>0</v>
      </c>
      <c r="K312" s="4">
        <f t="shared" si="4"/>
        <v>-234763636</v>
      </c>
      <c r="L312" s="2" t="s">
        <v>784</v>
      </c>
      <c r="M312" s="2" t="s">
        <v>20</v>
      </c>
      <c r="N312" s="2" t="s">
        <v>715</v>
      </c>
      <c r="O312" s="6">
        <v>46109.464156909722</v>
      </c>
      <c r="P312" s="6">
        <v>46109.464156909722</v>
      </c>
      <c r="Q312" s="2" t="s">
        <v>785</v>
      </c>
      <c r="R312" s="2" t="s">
        <v>785</v>
      </c>
    </row>
    <row r="313" spans="1:18" ht="10.5" customHeight="1" x14ac:dyDescent="0.25">
      <c r="A313" s="5">
        <v>46109</v>
      </c>
      <c r="B313" s="2" t="s">
        <v>779</v>
      </c>
      <c r="C313" s="3" t="s">
        <v>1094</v>
      </c>
      <c r="D313" s="2" t="s">
        <v>712</v>
      </c>
      <c r="E313" s="2" t="s">
        <v>713</v>
      </c>
      <c r="F313" s="2" t="s">
        <v>1095</v>
      </c>
      <c r="G313" s="2" t="s">
        <v>786</v>
      </c>
      <c r="H313" s="2" t="s">
        <v>787</v>
      </c>
      <c r="I313" s="4">
        <v>0</v>
      </c>
      <c r="J313" s="4">
        <v>222536364</v>
      </c>
      <c r="K313" s="4">
        <f t="shared" si="4"/>
        <v>222536364</v>
      </c>
      <c r="L313" s="2" t="s">
        <v>784</v>
      </c>
      <c r="M313" s="2" t="s">
        <v>20</v>
      </c>
      <c r="N313" s="2" t="s">
        <v>715</v>
      </c>
      <c r="O313" s="6">
        <v>46109.464156909722</v>
      </c>
      <c r="P313" s="6">
        <v>46109.464156909722</v>
      </c>
      <c r="Q313" s="2" t="s">
        <v>785</v>
      </c>
      <c r="R313" s="2" t="s">
        <v>785</v>
      </c>
    </row>
    <row r="314" spans="1:18" ht="10.5" customHeight="1" x14ac:dyDescent="0.25">
      <c r="A314" s="5">
        <v>46109</v>
      </c>
      <c r="B314" s="2" t="s">
        <v>779</v>
      </c>
      <c r="C314" s="3" t="s">
        <v>1096</v>
      </c>
      <c r="D314" s="2" t="s">
        <v>688</v>
      </c>
      <c r="E314" s="2" t="s">
        <v>689</v>
      </c>
      <c r="F314" s="2" t="s">
        <v>1097</v>
      </c>
      <c r="G314" s="2" t="s">
        <v>782</v>
      </c>
      <c r="H314" s="2" t="s">
        <v>783</v>
      </c>
      <c r="I314" s="4">
        <v>273363636</v>
      </c>
      <c r="J314" s="4">
        <v>0</v>
      </c>
      <c r="K314" s="4">
        <f t="shared" si="4"/>
        <v>-273363636</v>
      </c>
      <c r="L314" s="2" t="s">
        <v>784</v>
      </c>
      <c r="M314" s="2" t="s">
        <v>20</v>
      </c>
      <c r="N314" s="2" t="s">
        <v>690</v>
      </c>
      <c r="O314" s="6">
        <v>46109.472559641203</v>
      </c>
      <c r="P314" s="6">
        <v>46109.472559641203</v>
      </c>
      <c r="Q314" s="2" t="s">
        <v>785</v>
      </c>
      <c r="R314" s="2" t="s">
        <v>785</v>
      </c>
    </row>
    <row r="315" spans="1:18" ht="10.5" customHeight="1" x14ac:dyDescent="0.25">
      <c r="A315" s="5">
        <v>46109</v>
      </c>
      <c r="B315" s="2" t="s">
        <v>779</v>
      </c>
      <c r="C315" s="3" t="s">
        <v>1096</v>
      </c>
      <c r="D315" s="2" t="s">
        <v>688</v>
      </c>
      <c r="E315" s="2" t="s">
        <v>689</v>
      </c>
      <c r="F315" s="2" t="s">
        <v>1097</v>
      </c>
      <c r="G315" s="2" t="s">
        <v>786</v>
      </c>
      <c r="H315" s="2" t="s">
        <v>787</v>
      </c>
      <c r="I315" s="4">
        <v>0</v>
      </c>
      <c r="J315" s="4">
        <v>240090909</v>
      </c>
      <c r="K315" s="4">
        <f t="shared" ref="K315:K378" si="5">J315-I315</f>
        <v>240090909</v>
      </c>
      <c r="L315" s="2" t="s">
        <v>784</v>
      </c>
      <c r="M315" s="2" t="s">
        <v>20</v>
      </c>
      <c r="N315" s="2" t="s">
        <v>690</v>
      </c>
      <c r="O315" s="6">
        <v>46109.472559641203</v>
      </c>
      <c r="P315" s="6">
        <v>46109.472559641203</v>
      </c>
      <c r="Q315" s="2" t="s">
        <v>785</v>
      </c>
      <c r="R315" s="2" t="s">
        <v>785</v>
      </c>
    </row>
    <row r="316" spans="1:18" ht="10.5" customHeight="1" x14ac:dyDescent="0.25">
      <c r="A316" s="5">
        <v>46109</v>
      </c>
      <c r="B316" s="2" t="s">
        <v>779</v>
      </c>
      <c r="C316" s="3" t="s">
        <v>1098</v>
      </c>
      <c r="D316" s="2" t="s">
        <v>420</v>
      </c>
      <c r="E316" s="2" t="s">
        <v>421</v>
      </c>
      <c r="F316" s="2" t="s">
        <v>1099</v>
      </c>
      <c r="G316" s="2" t="s">
        <v>782</v>
      </c>
      <c r="H316" s="2" t="s">
        <v>783</v>
      </c>
      <c r="I316" s="4">
        <v>461672727</v>
      </c>
      <c r="J316" s="4">
        <v>0</v>
      </c>
      <c r="K316" s="4">
        <f t="shared" si="5"/>
        <v>-461672727</v>
      </c>
      <c r="L316" s="2" t="s">
        <v>784</v>
      </c>
      <c r="M316" s="2" t="s">
        <v>54</v>
      </c>
      <c r="N316" s="2" t="s">
        <v>422</v>
      </c>
      <c r="O316" s="6">
        <v>46109.477427893522</v>
      </c>
      <c r="P316" s="6">
        <v>46109.477427893522</v>
      </c>
      <c r="Q316" s="2" t="s">
        <v>785</v>
      </c>
      <c r="R316" s="2" t="s">
        <v>785</v>
      </c>
    </row>
    <row r="317" spans="1:18" ht="10.5" customHeight="1" x14ac:dyDescent="0.25">
      <c r="A317" s="5">
        <v>46109</v>
      </c>
      <c r="B317" s="2" t="s">
        <v>779</v>
      </c>
      <c r="C317" s="3" t="s">
        <v>1098</v>
      </c>
      <c r="D317" s="2" t="s">
        <v>420</v>
      </c>
      <c r="E317" s="2" t="s">
        <v>421</v>
      </c>
      <c r="F317" s="2" t="s">
        <v>1099</v>
      </c>
      <c r="G317" s="2" t="s">
        <v>786</v>
      </c>
      <c r="H317" s="2" t="s">
        <v>787</v>
      </c>
      <c r="I317" s="4">
        <v>0</v>
      </c>
      <c r="J317" s="4">
        <v>480909091</v>
      </c>
      <c r="K317" s="4">
        <f t="shared" si="5"/>
        <v>480909091</v>
      </c>
      <c r="L317" s="2" t="s">
        <v>784</v>
      </c>
      <c r="M317" s="2" t="s">
        <v>54</v>
      </c>
      <c r="N317" s="2" t="s">
        <v>422</v>
      </c>
      <c r="O317" s="6">
        <v>46109.477427893522</v>
      </c>
      <c r="P317" s="6">
        <v>46109.477427893522</v>
      </c>
      <c r="Q317" s="2" t="s">
        <v>785</v>
      </c>
      <c r="R317" s="2" t="s">
        <v>785</v>
      </c>
    </row>
    <row r="318" spans="1:18" ht="10.5" customHeight="1" x14ac:dyDescent="0.25">
      <c r="A318" s="5">
        <v>46109</v>
      </c>
      <c r="B318" s="2" t="s">
        <v>779</v>
      </c>
      <c r="C318" s="3" t="s">
        <v>1100</v>
      </c>
      <c r="D318" s="2" t="s">
        <v>326</v>
      </c>
      <c r="E318" s="2" t="s">
        <v>327</v>
      </c>
      <c r="F318" s="2" t="s">
        <v>1101</v>
      </c>
      <c r="G318" s="2" t="s">
        <v>782</v>
      </c>
      <c r="H318" s="2" t="s">
        <v>783</v>
      </c>
      <c r="I318" s="4">
        <v>653672727</v>
      </c>
      <c r="J318" s="4">
        <v>0</v>
      </c>
      <c r="K318" s="4">
        <f t="shared" si="5"/>
        <v>-653672727</v>
      </c>
      <c r="L318" s="2" t="s">
        <v>784</v>
      </c>
      <c r="M318" s="2" t="s">
        <v>54</v>
      </c>
      <c r="N318" s="2" t="s">
        <v>328</v>
      </c>
      <c r="O318" s="6">
        <v>46109.452039814823</v>
      </c>
      <c r="P318" s="6">
        <v>46109.452039814823</v>
      </c>
      <c r="Q318" s="2" t="s">
        <v>785</v>
      </c>
      <c r="R318" s="2" t="s">
        <v>785</v>
      </c>
    </row>
    <row r="319" spans="1:18" ht="10.5" customHeight="1" x14ac:dyDescent="0.25">
      <c r="A319" s="5">
        <v>46109</v>
      </c>
      <c r="B319" s="2" t="s">
        <v>779</v>
      </c>
      <c r="C319" s="3" t="s">
        <v>1100</v>
      </c>
      <c r="D319" s="2" t="s">
        <v>326</v>
      </c>
      <c r="E319" s="2" t="s">
        <v>327</v>
      </c>
      <c r="F319" s="2" t="s">
        <v>1101</v>
      </c>
      <c r="G319" s="2" t="s">
        <v>786</v>
      </c>
      <c r="H319" s="2" t="s">
        <v>787</v>
      </c>
      <c r="I319" s="4">
        <v>0</v>
      </c>
      <c r="J319" s="4">
        <v>619627273</v>
      </c>
      <c r="K319" s="4">
        <f t="shared" si="5"/>
        <v>619627273</v>
      </c>
      <c r="L319" s="2" t="s">
        <v>784</v>
      </c>
      <c r="M319" s="2" t="s">
        <v>54</v>
      </c>
      <c r="N319" s="2" t="s">
        <v>328</v>
      </c>
      <c r="O319" s="6">
        <v>46109.452039814823</v>
      </c>
      <c r="P319" s="6">
        <v>46109.452039814823</v>
      </c>
      <c r="Q319" s="2" t="s">
        <v>785</v>
      </c>
      <c r="R319" s="2" t="s">
        <v>785</v>
      </c>
    </row>
    <row r="320" spans="1:18" ht="10.5" customHeight="1" x14ac:dyDescent="0.25">
      <c r="A320" s="5">
        <v>46109</v>
      </c>
      <c r="B320" s="2" t="s">
        <v>779</v>
      </c>
      <c r="C320" s="3" t="s">
        <v>1102</v>
      </c>
      <c r="D320" s="2" t="s">
        <v>165</v>
      </c>
      <c r="E320" s="2" t="s">
        <v>166</v>
      </c>
      <c r="F320" s="2" t="s">
        <v>1103</v>
      </c>
      <c r="G320" s="2" t="s">
        <v>782</v>
      </c>
      <c r="H320" s="2" t="s">
        <v>783</v>
      </c>
      <c r="I320" s="4">
        <v>653672727</v>
      </c>
      <c r="J320" s="4">
        <v>0</v>
      </c>
      <c r="K320" s="4">
        <f t="shared" si="5"/>
        <v>-653672727</v>
      </c>
      <c r="L320" s="2" t="s">
        <v>784</v>
      </c>
      <c r="M320" s="2" t="s">
        <v>54</v>
      </c>
      <c r="N320" s="2" t="s">
        <v>167</v>
      </c>
      <c r="O320" s="6">
        <v>46109.491863888892</v>
      </c>
      <c r="P320" s="6">
        <v>46109.491863888892</v>
      </c>
      <c r="Q320" s="2" t="s">
        <v>785</v>
      </c>
      <c r="R320" s="2" t="s">
        <v>785</v>
      </c>
    </row>
    <row r="321" spans="1:18" ht="10.5" customHeight="1" x14ac:dyDescent="0.25">
      <c r="A321" s="5">
        <v>46109</v>
      </c>
      <c r="B321" s="2" t="s">
        <v>779</v>
      </c>
      <c r="C321" s="3" t="s">
        <v>1102</v>
      </c>
      <c r="D321" s="2" t="s">
        <v>165</v>
      </c>
      <c r="E321" s="2" t="s">
        <v>166</v>
      </c>
      <c r="F321" s="2" t="s">
        <v>1103</v>
      </c>
      <c r="G321" s="2" t="s">
        <v>786</v>
      </c>
      <c r="H321" s="2" t="s">
        <v>787</v>
      </c>
      <c r="I321" s="4">
        <v>0</v>
      </c>
      <c r="J321" s="4">
        <v>629145455</v>
      </c>
      <c r="K321" s="4">
        <f t="shared" si="5"/>
        <v>629145455</v>
      </c>
      <c r="L321" s="2" t="s">
        <v>784</v>
      </c>
      <c r="M321" s="2" t="s">
        <v>54</v>
      </c>
      <c r="N321" s="2" t="s">
        <v>167</v>
      </c>
      <c r="O321" s="6">
        <v>46109.491863888892</v>
      </c>
      <c r="P321" s="6">
        <v>46109.491863888892</v>
      </c>
      <c r="Q321" s="2" t="s">
        <v>785</v>
      </c>
      <c r="R321" s="2" t="s">
        <v>785</v>
      </c>
    </row>
    <row r="322" spans="1:18" ht="10.5" customHeight="1" x14ac:dyDescent="0.25">
      <c r="A322" s="5">
        <v>46109</v>
      </c>
      <c r="B322" s="2" t="s">
        <v>779</v>
      </c>
      <c r="C322" s="3" t="s">
        <v>1104</v>
      </c>
      <c r="D322" s="2" t="s">
        <v>79</v>
      </c>
      <c r="E322" s="2" t="s">
        <v>80</v>
      </c>
      <c r="F322" s="2" t="s">
        <v>1105</v>
      </c>
      <c r="G322" s="2" t="s">
        <v>782</v>
      </c>
      <c r="H322" s="2" t="s">
        <v>783</v>
      </c>
      <c r="I322" s="4">
        <v>601309091</v>
      </c>
      <c r="J322" s="4">
        <v>0</v>
      </c>
      <c r="K322" s="4">
        <f t="shared" si="5"/>
        <v>-601309091</v>
      </c>
      <c r="L322" s="2" t="s">
        <v>784</v>
      </c>
      <c r="M322" s="2" t="s">
        <v>29</v>
      </c>
      <c r="N322" s="2" t="s">
        <v>81</v>
      </c>
      <c r="O322" s="6">
        <v>46109.591913692129</v>
      </c>
      <c r="P322" s="6">
        <v>46109.591913692129</v>
      </c>
      <c r="Q322" s="2" t="s">
        <v>785</v>
      </c>
      <c r="R322" s="2" t="s">
        <v>785</v>
      </c>
    </row>
    <row r="323" spans="1:18" ht="10.5" customHeight="1" x14ac:dyDescent="0.25">
      <c r="A323" s="5">
        <v>46109</v>
      </c>
      <c r="B323" s="2" t="s">
        <v>779</v>
      </c>
      <c r="C323" s="3" t="s">
        <v>1104</v>
      </c>
      <c r="D323" s="2" t="s">
        <v>79</v>
      </c>
      <c r="E323" s="2" t="s">
        <v>80</v>
      </c>
      <c r="F323" s="2" t="s">
        <v>1105</v>
      </c>
      <c r="G323" s="2" t="s">
        <v>786</v>
      </c>
      <c r="H323" s="2" t="s">
        <v>787</v>
      </c>
      <c r="I323" s="4">
        <v>0</v>
      </c>
      <c r="J323" s="4">
        <v>579690909</v>
      </c>
      <c r="K323" s="4">
        <f t="shared" si="5"/>
        <v>579690909</v>
      </c>
      <c r="L323" s="2" t="s">
        <v>784</v>
      </c>
      <c r="M323" s="2" t="s">
        <v>29</v>
      </c>
      <c r="N323" s="2" t="s">
        <v>81</v>
      </c>
      <c r="O323" s="6">
        <v>46109.591913692129</v>
      </c>
      <c r="P323" s="6">
        <v>46109.591913692129</v>
      </c>
      <c r="Q323" s="2" t="s">
        <v>785</v>
      </c>
      <c r="R323" s="2" t="s">
        <v>785</v>
      </c>
    </row>
    <row r="324" spans="1:18" ht="10.5" customHeight="1" x14ac:dyDescent="0.25">
      <c r="A324" s="5">
        <v>46109</v>
      </c>
      <c r="B324" s="2" t="s">
        <v>779</v>
      </c>
      <c r="C324" s="3" t="s">
        <v>1106</v>
      </c>
      <c r="D324" s="2" t="s">
        <v>709</v>
      </c>
      <c r="E324" s="2" t="s">
        <v>710</v>
      </c>
      <c r="F324" s="2" t="s">
        <v>1107</v>
      </c>
      <c r="G324" s="2" t="s">
        <v>782</v>
      </c>
      <c r="H324" s="2" t="s">
        <v>783</v>
      </c>
      <c r="I324" s="4">
        <v>263563636</v>
      </c>
      <c r="J324" s="4">
        <v>0</v>
      </c>
      <c r="K324" s="4">
        <f t="shared" si="5"/>
        <v>-263563636</v>
      </c>
      <c r="L324" s="2" t="s">
        <v>784</v>
      </c>
      <c r="M324" s="2" t="s">
        <v>50</v>
      </c>
      <c r="N324" s="2" t="s">
        <v>711</v>
      </c>
      <c r="O324" s="6">
        <v>46109.619753391213</v>
      </c>
      <c r="P324" s="6">
        <v>46109.619753391213</v>
      </c>
      <c r="Q324" s="2" t="s">
        <v>785</v>
      </c>
      <c r="R324" s="2" t="s">
        <v>785</v>
      </c>
    </row>
    <row r="325" spans="1:18" ht="10.5" customHeight="1" x14ac:dyDescent="0.25">
      <c r="A325" s="5">
        <v>46109</v>
      </c>
      <c r="B325" s="2" t="s">
        <v>779</v>
      </c>
      <c r="C325" s="3" t="s">
        <v>1106</v>
      </c>
      <c r="D325" s="2" t="s">
        <v>709</v>
      </c>
      <c r="E325" s="2" t="s">
        <v>710</v>
      </c>
      <c r="F325" s="2" t="s">
        <v>1107</v>
      </c>
      <c r="G325" s="2" t="s">
        <v>786</v>
      </c>
      <c r="H325" s="2" t="s">
        <v>787</v>
      </c>
      <c r="I325" s="4">
        <v>0</v>
      </c>
      <c r="J325" s="4">
        <v>258072727</v>
      </c>
      <c r="K325" s="4">
        <f t="shared" si="5"/>
        <v>258072727</v>
      </c>
      <c r="L325" s="2" t="s">
        <v>784</v>
      </c>
      <c r="M325" s="2" t="s">
        <v>50</v>
      </c>
      <c r="N325" s="2" t="s">
        <v>711</v>
      </c>
      <c r="O325" s="6">
        <v>46109.619753391213</v>
      </c>
      <c r="P325" s="6">
        <v>46109.619753391213</v>
      </c>
      <c r="Q325" s="2" t="s">
        <v>785</v>
      </c>
      <c r="R325" s="2" t="s">
        <v>785</v>
      </c>
    </row>
    <row r="326" spans="1:18" ht="10.5" customHeight="1" x14ac:dyDescent="0.25">
      <c r="A326" s="5">
        <v>46109</v>
      </c>
      <c r="B326" s="2" t="s">
        <v>779</v>
      </c>
      <c r="C326" s="3" t="s">
        <v>1108</v>
      </c>
      <c r="D326" s="2" t="s">
        <v>619</v>
      </c>
      <c r="E326" s="2" t="s">
        <v>620</v>
      </c>
      <c r="F326" s="2" t="s">
        <v>1109</v>
      </c>
      <c r="G326" s="2" t="s">
        <v>782</v>
      </c>
      <c r="H326" s="2" t="s">
        <v>783</v>
      </c>
      <c r="I326" s="4">
        <v>274909091</v>
      </c>
      <c r="J326" s="4">
        <v>0</v>
      </c>
      <c r="K326" s="4">
        <f t="shared" si="5"/>
        <v>-274909091</v>
      </c>
      <c r="L326" s="2" t="s">
        <v>784</v>
      </c>
      <c r="M326" s="2" t="s">
        <v>50</v>
      </c>
      <c r="N326" s="2" t="s">
        <v>621</v>
      </c>
      <c r="O326" s="6">
        <v>46109.621828784722</v>
      </c>
      <c r="P326" s="6">
        <v>46109.621828784722</v>
      </c>
      <c r="Q326" s="2" t="s">
        <v>785</v>
      </c>
      <c r="R326" s="2" t="s">
        <v>785</v>
      </c>
    </row>
    <row r="327" spans="1:18" ht="10.5" customHeight="1" x14ac:dyDescent="0.25">
      <c r="A327" s="5">
        <v>46109</v>
      </c>
      <c r="B327" s="2" t="s">
        <v>779</v>
      </c>
      <c r="C327" s="3" t="s">
        <v>1108</v>
      </c>
      <c r="D327" s="2" t="s">
        <v>619</v>
      </c>
      <c r="E327" s="2" t="s">
        <v>620</v>
      </c>
      <c r="F327" s="2" t="s">
        <v>1109</v>
      </c>
      <c r="G327" s="2" t="s">
        <v>786</v>
      </c>
      <c r="H327" s="2" t="s">
        <v>787</v>
      </c>
      <c r="I327" s="4">
        <v>0</v>
      </c>
      <c r="J327" s="4">
        <v>269181818</v>
      </c>
      <c r="K327" s="4">
        <f t="shared" si="5"/>
        <v>269181818</v>
      </c>
      <c r="L327" s="2" t="s">
        <v>784</v>
      </c>
      <c r="M327" s="2" t="s">
        <v>50</v>
      </c>
      <c r="N327" s="2" t="s">
        <v>621</v>
      </c>
      <c r="O327" s="6">
        <v>46109.621828784722</v>
      </c>
      <c r="P327" s="6">
        <v>46109.621828784722</v>
      </c>
      <c r="Q327" s="2" t="s">
        <v>785</v>
      </c>
      <c r="R327" s="2" t="s">
        <v>785</v>
      </c>
    </row>
    <row r="328" spans="1:18" ht="10.5" customHeight="1" x14ac:dyDescent="0.25">
      <c r="A328" s="5">
        <v>46109</v>
      </c>
      <c r="B328" s="2" t="s">
        <v>779</v>
      </c>
      <c r="C328" s="3" t="s">
        <v>1110</v>
      </c>
      <c r="D328" s="2" t="s">
        <v>462</v>
      </c>
      <c r="E328" s="2" t="s">
        <v>463</v>
      </c>
      <c r="F328" s="2" t="s">
        <v>1111</v>
      </c>
      <c r="G328" s="2" t="s">
        <v>782</v>
      </c>
      <c r="H328" s="2" t="s">
        <v>783</v>
      </c>
      <c r="I328" s="4">
        <v>466481818</v>
      </c>
      <c r="J328" s="4">
        <v>0</v>
      </c>
      <c r="K328" s="4">
        <f t="shared" si="5"/>
        <v>-466481818</v>
      </c>
      <c r="L328" s="2" t="s">
        <v>784</v>
      </c>
      <c r="M328" s="2" t="s">
        <v>29</v>
      </c>
      <c r="N328" s="2" t="s">
        <v>464</v>
      </c>
      <c r="O328" s="6">
        <v>46109.656500844911</v>
      </c>
      <c r="P328" s="6">
        <v>46109.669977928243</v>
      </c>
      <c r="Q328" s="2" t="s">
        <v>785</v>
      </c>
      <c r="R328" s="2" t="s">
        <v>785</v>
      </c>
    </row>
    <row r="329" spans="1:18" ht="10.5" customHeight="1" x14ac:dyDescent="0.25">
      <c r="A329" s="5">
        <v>46109</v>
      </c>
      <c r="B329" s="2" t="s">
        <v>779</v>
      </c>
      <c r="C329" s="3" t="s">
        <v>1110</v>
      </c>
      <c r="D329" s="2" t="s">
        <v>462</v>
      </c>
      <c r="E329" s="2" t="s">
        <v>463</v>
      </c>
      <c r="F329" s="2" t="s">
        <v>1111</v>
      </c>
      <c r="G329" s="2" t="s">
        <v>786</v>
      </c>
      <c r="H329" s="2" t="s">
        <v>787</v>
      </c>
      <c r="I329" s="4">
        <v>0</v>
      </c>
      <c r="J329" s="4">
        <v>414900000</v>
      </c>
      <c r="K329" s="4">
        <f t="shared" si="5"/>
        <v>414900000</v>
      </c>
      <c r="L329" s="2" t="s">
        <v>784</v>
      </c>
      <c r="M329" s="2" t="s">
        <v>29</v>
      </c>
      <c r="N329" s="2" t="s">
        <v>464</v>
      </c>
      <c r="O329" s="6">
        <v>46109.656500844911</v>
      </c>
      <c r="P329" s="6">
        <v>46109.669977928243</v>
      </c>
      <c r="Q329" s="2" t="s">
        <v>785</v>
      </c>
      <c r="R329" s="2" t="s">
        <v>785</v>
      </c>
    </row>
    <row r="330" spans="1:18" ht="10.5" customHeight="1" x14ac:dyDescent="0.25">
      <c r="A330" s="5">
        <v>46109</v>
      </c>
      <c r="B330" s="2" t="s">
        <v>779</v>
      </c>
      <c r="C330" s="3" t="s">
        <v>1112</v>
      </c>
      <c r="D330" s="2" t="s">
        <v>204</v>
      </c>
      <c r="E330" s="2" t="s">
        <v>205</v>
      </c>
      <c r="F330" s="2" t="s">
        <v>1113</v>
      </c>
      <c r="G330" s="2" t="s">
        <v>782</v>
      </c>
      <c r="H330" s="2" t="s">
        <v>783</v>
      </c>
      <c r="I330" s="4">
        <v>653672727</v>
      </c>
      <c r="J330" s="4">
        <v>0</v>
      </c>
      <c r="K330" s="4">
        <f t="shared" si="5"/>
        <v>-653672727</v>
      </c>
      <c r="L330" s="2" t="s">
        <v>784</v>
      </c>
      <c r="M330" s="2" t="s">
        <v>29</v>
      </c>
      <c r="N330" s="2" t="s">
        <v>206</v>
      </c>
      <c r="O330" s="6">
        <v>46109.679982060188</v>
      </c>
      <c r="P330" s="6">
        <v>46109.68423082176</v>
      </c>
      <c r="Q330" s="2" t="s">
        <v>785</v>
      </c>
      <c r="R330" s="2" t="s">
        <v>785</v>
      </c>
    </row>
    <row r="331" spans="1:18" ht="10.5" customHeight="1" x14ac:dyDescent="0.25">
      <c r="A331" s="5">
        <v>46109</v>
      </c>
      <c r="B331" s="2" t="s">
        <v>779</v>
      </c>
      <c r="C331" s="3" t="s">
        <v>1112</v>
      </c>
      <c r="D331" s="2" t="s">
        <v>204</v>
      </c>
      <c r="E331" s="2" t="s">
        <v>205</v>
      </c>
      <c r="F331" s="2" t="s">
        <v>1113</v>
      </c>
      <c r="G331" s="2" t="s">
        <v>786</v>
      </c>
      <c r="H331" s="2" t="s">
        <v>787</v>
      </c>
      <c r="I331" s="4">
        <v>0</v>
      </c>
      <c r="J331" s="4">
        <v>640054545</v>
      </c>
      <c r="K331" s="4">
        <f t="shared" si="5"/>
        <v>640054545</v>
      </c>
      <c r="L331" s="2" t="s">
        <v>784</v>
      </c>
      <c r="M331" s="2" t="s">
        <v>29</v>
      </c>
      <c r="N331" s="2" t="s">
        <v>206</v>
      </c>
      <c r="O331" s="6">
        <v>46109.679982060188</v>
      </c>
      <c r="P331" s="6">
        <v>46109.68423082176</v>
      </c>
      <c r="Q331" s="2" t="s">
        <v>785</v>
      </c>
      <c r="R331" s="2" t="s">
        <v>785</v>
      </c>
    </row>
    <row r="332" spans="1:18" ht="10.5" customHeight="1" x14ac:dyDescent="0.25">
      <c r="A332" s="5">
        <v>46109</v>
      </c>
      <c r="B332" s="2" t="s">
        <v>779</v>
      </c>
      <c r="C332" s="3" t="s">
        <v>1114</v>
      </c>
      <c r="D332" s="2" t="s">
        <v>652</v>
      </c>
      <c r="E332" s="2" t="s">
        <v>653</v>
      </c>
      <c r="F332" s="2" t="s">
        <v>1115</v>
      </c>
      <c r="G332" s="2" t="s">
        <v>782</v>
      </c>
      <c r="H332" s="2" t="s">
        <v>783</v>
      </c>
      <c r="I332" s="4">
        <v>274909091</v>
      </c>
      <c r="J332" s="4">
        <v>0</v>
      </c>
      <c r="K332" s="4">
        <f t="shared" si="5"/>
        <v>-274909091</v>
      </c>
      <c r="L332" s="2" t="s">
        <v>784</v>
      </c>
      <c r="M332" s="2" t="s">
        <v>29</v>
      </c>
      <c r="N332" s="2" t="s">
        <v>654</v>
      </c>
      <c r="O332" s="6">
        <v>46109.676125312501</v>
      </c>
      <c r="P332" s="6">
        <v>46109.676125312501</v>
      </c>
      <c r="Q332" s="2" t="s">
        <v>785</v>
      </c>
      <c r="R332" s="2" t="s">
        <v>785</v>
      </c>
    </row>
    <row r="333" spans="1:18" ht="10.5" customHeight="1" x14ac:dyDescent="0.25">
      <c r="A333" s="5">
        <v>46109</v>
      </c>
      <c r="B333" s="2" t="s">
        <v>779</v>
      </c>
      <c r="C333" s="3" t="s">
        <v>1114</v>
      </c>
      <c r="D333" s="2" t="s">
        <v>652</v>
      </c>
      <c r="E333" s="2" t="s">
        <v>653</v>
      </c>
      <c r="F333" s="2" t="s">
        <v>1115</v>
      </c>
      <c r="G333" s="2" t="s">
        <v>786</v>
      </c>
      <c r="H333" s="2" t="s">
        <v>787</v>
      </c>
      <c r="I333" s="4">
        <v>0</v>
      </c>
      <c r="J333" s="4">
        <v>260590909</v>
      </c>
      <c r="K333" s="4">
        <f t="shared" si="5"/>
        <v>260590909</v>
      </c>
      <c r="L333" s="2" t="s">
        <v>784</v>
      </c>
      <c r="M333" s="2" t="s">
        <v>29</v>
      </c>
      <c r="N333" s="2" t="s">
        <v>654</v>
      </c>
      <c r="O333" s="6">
        <v>46109.676125312501</v>
      </c>
      <c r="P333" s="6">
        <v>46109.676125312501</v>
      </c>
      <c r="Q333" s="2" t="s">
        <v>785</v>
      </c>
      <c r="R333" s="2" t="s">
        <v>785</v>
      </c>
    </row>
    <row r="334" spans="1:18" ht="10.5" customHeight="1" x14ac:dyDescent="0.25">
      <c r="A334" s="5">
        <v>46109</v>
      </c>
      <c r="B334" s="2" t="s">
        <v>779</v>
      </c>
      <c r="C334" s="3" t="s">
        <v>1116</v>
      </c>
      <c r="D334" s="2" t="s">
        <v>604</v>
      </c>
      <c r="E334" s="2" t="s">
        <v>605</v>
      </c>
      <c r="F334" s="2" t="s">
        <v>1117</v>
      </c>
      <c r="G334" s="2" t="s">
        <v>782</v>
      </c>
      <c r="H334" s="2" t="s">
        <v>783</v>
      </c>
      <c r="I334" s="4">
        <v>273363636</v>
      </c>
      <c r="J334" s="4">
        <v>0</v>
      </c>
      <c r="K334" s="4">
        <f t="shared" si="5"/>
        <v>-273363636</v>
      </c>
      <c r="L334" s="2" t="s">
        <v>784</v>
      </c>
      <c r="M334" s="2" t="s">
        <v>29</v>
      </c>
      <c r="N334" s="2" t="s">
        <v>606</v>
      </c>
      <c r="O334" s="6">
        <v>46109.683733067133</v>
      </c>
      <c r="P334" s="6">
        <v>46109.683733067133</v>
      </c>
      <c r="Q334" s="2" t="s">
        <v>785</v>
      </c>
      <c r="R334" s="2" t="s">
        <v>785</v>
      </c>
    </row>
    <row r="335" spans="1:18" ht="10.5" customHeight="1" x14ac:dyDescent="0.25">
      <c r="A335" s="5">
        <v>46109</v>
      </c>
      <c r="B335" s="2" t="s">
        <v>779</v>
      </c>
      <c r="C335" s="3" t="s">
        <v>1116</v>
      </c>
      <c r="D335" s="2" t="s">
        <v>604</v>
      </c>
      <c r="E335" s="2" t="s">
        <v>605</v>
      </c>
      <c r="F335" s="2" t="s">
        <v>1117</v>
      </c>
      <c r="G335" s="2" t="s">
        <v>786</v>
      </c>
      <c r="H335" s="2" t="s">
        <v>787</v>
      </c>
      <c r="I335" s="4">
        <v>0</v>
      </c>
      <c r="J335" s="4">
        <v>248545455</v>
      </c>
      <c r="K335" s="4">
        <f t="shared" si="5"/>
        <v>248545455</v>
      </c>
      <c r="L335" s="2" t="s">
        <v>784</v>
      </c>
      <c r="M335" s="2" t="s">
        <v>29</v>
      </c>
      <c r="N335" s="2" t="s">
        <v>606</v>
      </c>
      <c r="O335" s="6">
        <v>46109.683733067133</v>
      </c>
      <c r="P335" s="6">
        <v>46109.683733067133</v>
      </c>
      <c r="Q335" s="2" t="s">
        <v>785</v>
      </c>
      <c r="R335" s="2" t="s">
        <v>785</v>
      </c>
    </row>
    <row r="336" spans="1:18" ht="10.5" customHeight="1" x14ac:dyDescent="0.25">
      <c r="A336" s="5">
        <v>46109</v>
      </c>
      <c r="B336" s="2" t="s">
        <v>779</v>
      </c>
      <c r="C336" s="3" t="s">
        <v>1118</v>
      </c>
      <c r="D336" s="2" t="s">
        <v>273</v>
      </c>
      <c r="E336" s="2" t="s">
        <v>274</v>
      </c>
      <c r="F336" s="2" t="s">
        <v>1119</v>
      </c>
      <c r="G336" s="2" t="s">
        <v>782</v>
      </c>
      <c r="H336" s="2" t="s">
        <v>783</v>
      </c>
      <c r="I336" s="4">
        <v>653672727</v>
      </c>
      <c r="J336" s="4">
        <v>0</v>
      </c>
      <c r="K336" s="4">
        <f t="shared" si="5"/>
        <v>-653672727</v>
      </c>
      <c r="L336" s="2" t="s">
        <v>784</v>
      </c>
      <c r="M336" s="2" t="s">
        <v>29</v>
      </c>
      <c r="N336" s="2" t="s">
        <v>275</v>
      </c>
      <c r="O336" s="6">
        <v>46109.652809918982</v>
      </c>
      <c r="P336" s="6">
        <v>46109.652809918982</v>
      </c>
      <c r="Q336" s="2" t="s">
        <v>785</v>
      </c>
      <c r="R336" s="2" t="s">
        <v>785</v>
      </c>
    </row>
    <row r="337" spans="1:18" ht="10.5" customHeight="1" x14ac:dyDescent="0.25">
      <c r="A337" s="5">
        <v>46109</v>
      </c>
      <c r="B337" s="2" t="s">
        <v>779</v>
      </c>
      <c r="C337" s="3" t="s">
        <v>1118</v>
      </c>
      <c r="D337" s="2" t="s">
        <v>273</v>
      </c>
      <c r="E337" s="2" t="s">
        <v>274</v>
      </c>
      <c r="F337" s="2" t="s">
        <v>1119</v>
      </c>
      <c r="G337" s="2" t="s">
        <v>786</v>
      </c>
      <c r="H337" s="2" t="s">
        <v>787</v>
      </c>
      <c r="I337" s="4">
        <v>0</v>
      </c>
      <c r="J337" s="4">
        <v>615081818</v>
      </c>
      <c r="K337" s="4">
        <f t="shared" si="5"/>
        <v>615081818</v>
      </c>
      <c r="L337" s="2" t="s">
        <v>784</v>
      </c>
      <c r="M337" s="2" t="s">
        <v>29</v>
      </c>
      <c r="N337" s="2" t="s">
        <v>275</v>
      </c>
      <c r="O337" s="6">
        <v>46109.652809918982</v>
      </c>
      <c r="P337" s="6">
        <v>46109.652809918982</v>
      </c>
      <c r="Q337" s="2" t="s">
        <v>785</v>
      </c>
      <c r="R337" s="2" t="s">
        <v>785</v>
      </c>
    </row>
    <row r="338" spans="1:18" ht="10.5" customHeight="1" x14ac:dyDescent="0.25">
      <c r="A338" s="5">
        <v>46109</v>
      </c>
      <c r="B338" s="2" t="s">
        <v>779</v>
      </c>
      <c r="C338" s="3" t="s">
        <v>1120</v>
      </c>
      <c r="D338" s="2" t="s">
        <v>213</v>
      </c>
      <c r="E338" s="2" t="s">
        <v>214</v>
      </c>
      <c r="F338" s="2" t="s">
        <v>1121</v>
      </c>
      <c r="G338" s="2" t="s">
        <v>782</v>
      </c>
      <c r="H338" s="2" t="s">
        <v>783</v>
      </c>
      <c r="I338" s="4">
        <v>653672727</v>
      </c>
      <c r="J338" s="4">
        <v>0</v>
      </c>
      <c r="K338" s="4">
        <f t="shared" si="5"/>
        <v>-653672727</v>
      </c>
      <c r="L338" s="2" t="s">
        <v>784</v>
      </c>
      <c r="M338" s="2" t="s">
        <v>20</v>
      </c>
      <c r="N338" s="2" t="s">
        <v>215</v>
      </c>
      <c r="O338" s="6">
        <v>46109.603255208327</v>
      </c>
      <c r="P338" s="6">
        <v>46109.603255208327</v>
      </c>
      <c r="Q338" s="2" t="s">
        <v>785</v>
      </c>
      <c r="R338" s="2" t="s">
        <v>785</v>
      </c>
    </row>
    <row r="339" spans="1:18" ht="10.5" customHeight="1" x14ac:dyDescent="0.25">
      <c r="A339" s="5">
        <v>46109</v>
      </c>
      <c r="B339" s="2" t="s">
        <v>779</v>
      </c>
      <c r="C339" s="3" t="s">
        <v>1120</v>
      </c>
      <c r="D339" s="2" t="s">
        <v>213</v>
      </c>
      <c r="E339" s="2" t="s">
        <v>214</v>
      </c>
      <c r="F339" s="2" t="s">
        <v>1121</v>
      </c>
      <c r="G339" s="2" t="s">
        <v>786</v>
      </c>
      <c r="H339" s="2" t="s">
        <v>787</v>
      </c>
      <c r="I339" s="4">
        <v>0</v>
      </c>
      <c r="J339" s="4">
        <v>674545455</v>
      </c>
      <c r="K339" s="4">
        <f t="shared" si="5"/>
        <v>674545455</v>
      </c>
      <c r="L339" s="2" t="s">
        <v>784</v>
      </c>
      <c r="M339" s="2" t="s">
        <v>20</v>
      </c>
      <c r="N339" s="2" t="s">
        <v>215</v>
      </c>
      <c r="O339" s="6">
        <v>46109.603255208327</v>
      </c>
      <c r="P339" s="6">
        <v>46109.603255208327</v>
      </c>
      <c r="Q339" s="2" t="s">
        <v>785</v>
      </c>
      <c r="R339" s="2" t="s">
        <v>785</v>
      </c>
    </row>
    <row r="340" spans="1:18" ht="10.5" customHeight="1" x14ac:dyDescent="0.25">
      <c r="A340" s="5">
        <v>46109</v>
      </c>
      <c r="B340" s="2" t="s">
        <v>779</v>
      </c>
      <c r="C340" s="3" t="s">
        <v>1122</v>
      </c>
      <c r="D340" s="2" t="s">
        <v>117</v>
      </c>
      <c r="E340" s="2" t="s">
        <v>118</v>
      </c>
      <c r="F340" s="2" t="s">
        <v>1123</v>
      </c>
      <c r="G340" s="2" t="s">
        <v>782</v>
      </c>
      <c r="H340" s="2" t="s">
        <v>783</v>
      </c>
      <c r="I340" s="4">
        <v>653672727</v>
      </c>
      <c r="J340" s="4">
        <v>0</v>
      </c>
      <c r="K340" s="4">
        <f t="shared" si="5"/>
        <v>-653672727</v>
      </c>
      <c r="L340" s="2" t="s">
        <v>784</v>
      </c>
      <c r="M340" s="2" t="s">
        <v>20</v>
      </c>
      <c r="N340" s="2" t="s">
        <v>119</v>
      </c>
      <c r="O340" s="6">
        <v>46109.611160451394</v>
      </c>
      <c r="P340" s="6">
        <v>46109.611160451394</v>
      </c>
      <c r="Q340" s="2" t="s">
        <v>785</v>
      </c>
      <c r="R340" s="2" t="s">
        <v>785</v>
      </c>
    </row>
    <row r="341" spans="1:18" ht="10.5" customHeight="1" x14ac:dyDescent="0.25">
      <c r="A341" s="5">
        <v>46109</v>
      </c>
      <c r="B341" s="2" t="s">
        <v>779</v>
      </c>
      <c r="C341" s="3" t="s">
        <v>1122</v>
      </c>
      <c r="D341" s="2" t="s">
        <v>117</v>
      </c>
      <c r="E341" s="2" t="s">
        <v>118</v>
      </c>
      <c r="F341" s="2" t="s">
        <v>1123</v>
      </c>
      <c r="G341" s="2" t="s">
        <v>786</v>
      </c>
      <c r="H341" s="2" t="s">
        <v>787</v>
      </c>
      <c r="I341" s="4">
        <v>0</v>
      </c>
      <c r="J341" s="4">
        <v>674545455</v>
      </c>
      <c r="K341" s="4">
        <f t="shared" si="5"/>
        <v>674545455</v>
      </c>
      <c r="L341" s="2" t="s">
        <v>784</v>
      </c>
      <c r="M341" s="2" t="s">
        <v>20</v>
      </c>
      <c r="N341" s="2" t="s">
        <v>119</v>
      </c>
      <c r="O341" s="6">
        <v>46109.611160451394</v>
      </c>
      <c r="P341" s="6">
        <v>46109.611160451394</v>
      </c>
      <c r="Q341" s="2" t="s">
        <v>785</v>
      </c>
      <c r="R341" s="2" t="s">
        <v>785</v>
      </c>
    </row>
    <row r="342" spans="1:18" ht="10.5" customHeight="1" x14ac:dyDescent="0.25">
      <c r="A342" s="5">
        <v>46111</v>
      </c>
      <c r="B342" s="2" t="s">
        <v>779</v>
      </c>
      <c r="C342" s="3" t="s">
        <v>1124</v>
      </c>
      <c r="D342" s="2" t="s">
        <v>601</v>
      </c>
      <c r="E342" s="2" t="s">
        <v>602</v>
      </c>
      <c r="F342" s="2" t="s">
        <v>1125</v>
      </c>
      <c r="G342" s="2" t="s">
        <v>782</v>
      </c>
      <c r="H342" s="2" t="s">
        <v>783</v>
      </c>
      <c r="I342" s="4">
        <v>263563636</v>
      </c>
      <c r="J342" s="4">
        <v>0</v>
      </c>
      <c r="K342" s="4">
        <f t="shared" si="5"/>
        <v>-263563636</v>
      </c>
      <c r="L342" s="2" t="s">
        <v>784</v>
      </c>
      <c r="M342" s="2" t="s">
        <v>54</v>
      </c>
      <c r="N342" s="2" t="s">
        <v>603</v>
      </c>
      <c r="O342" s="6">
        <v>46111.448333067128</v>
      </c>
      <c r="P342" s="6">
        <v>46111.466173379631</v>
      </c>
      <c r="Q342" s="2" t="s">
        <v>785</v>
      </c>
      <c r="R342" s="2" t="s">
        <v>785</v>
      </c>
    </row>
    <row r="343" spans="1:18" ht="10.5" customHeight="1" x14ac:dyDescent="0.25">
      <c r="A343" s="5">
        <v>46111</v>
      </c>
      <c r="B343" s="2" t="s">
        <v>779</v>
      </c>
      <c r="C343" s="3" t="s">
        <v>1124</v>
      </c>
      <c r="D343" s="2" t="s">
        <v>601</v>
      </c>
      <c r="E343" s="2" t="s">
        <v>602</v>
      </c>
      <c r="F343" s="2" t="s">
        <v>1125</v>
      </c>
      <c r="G343" s="2" t="s">
        <v>786</v>
      </c>
      <c r="H343" s="2" t="s">
        <v>787</v>
      </c>
      <c r="I343" s="4">
        <v>0</v>
      </c>
      <c r="J343" s="4">
        <v>249836364</v>
      </c>
      <c r="K343" s="4">
        <f t="shared" si="5"/>
        <v>249836364</v>
      </c>
      <c r="L343" s="2" t="s">
        <v>784</v>
      </c>
      <c r="M343" s="2" t="s">
        <v>54</v>
      </c>
      <c r="N343" s="2" t="s">
        <v>603</v>
      </c>
      <c r="O343" s="6">
        <v>46111.448333067128</v>
      </c>
      <c r="P343" s="6">
        <v>46111.466173379631</v>
      </c>
      <c r="Q343" s="2" t="s">
        <v>785</v>
      </c>
      <c r="R343" s="2" t="s">
        <v>785</v>
      </c>
    </row>
    <row r="344" spans="1:18" ht="10.5" customHeight="1" x14ac:dyDescent="0.25">
      <c r="A344" s="5">
        <v>46111</v>
      </c>
      <c r="B344" s="2" t="s">
        <v>779</v>
      </c>
      <c r="C344" s="3" t="s">
        <v>1126</v>
      </c>
      <c r="D344" s="2" t="s">
        <v>512</v>
      </c>
      <c r="E344" s="2" t="s">
        <v>513</v>
      </c>
      <c r="F344" s="2" t="s">
        <v>1127</v>
      </c>
      <c r="G344" s="2" t="s">
        <v>782</v>
      </c>
      <c r="H344" s="2" t="s">
        <v>783</v>
      </c>
      <c r="I344" s="4">
        <v>270718182</v>
      </c>
      <c r="J344" s="4">
        <v>0</v>
      </c>
      <c r="K344" s="4">
        <f t="shared" si="5"/>
        <v>-270718182</v>
      </c>
      <c r="L344" s="2" t="s">
        <v>784</v>
      </c>
      <c r="M344" s="2" t="s">
        <v>43</v>
      </c>
      <c r="N344" s="2" t="s">
        <v>515</v>
      </c>
      <c r="O344" s="6">
        <v>46111.473381400458</v>
      </c>
      <c r="P344" s="6">
        <v>46111.473730787038</v>
      </c>
      <c r="Q344" s="2" t="s">
        <v>785</v>
      </c>
      <c r="R344" s="2" t="s">
        <v>785</v>
      </c>
    </row>
    <row r="345" spans="1:18" ht="10.5" customHeight="1" x14ac:dyDescent="0.25">
      <c r="A345" s="5">
        <v>46111</v>
      </c>
      <c r="B345" s="2" t="s">
        <v>779</v>
      </c>
      <c r="C345" s="3" t="s">
        <v>1126</v>
      </c>
      <c r="D345" s="2" t="s">
        <v>512</v>
      </c>
      <c r="E345" s="2" t="s">
        <v>513</v>
      </c>
      <c r="F345" s="2" t="s">
        <v>1127</v>
      </c>
      <c r="G345" s="2" t="s">
        <v>786</v>
      </c>
      <c r="H345" s="2" t="s">
        <v>787</v>
      </c>
      <c r="I345" s="4">
        <v>0</v>
      </c>
      <c r="J345" s="4">
        <v>247800000</v>
      </c>
      <c r="K345" s="4">
        <f t="shared" si="5"/>
        <v>247800000</v>
      </c>
      <c r="L345" s="2" t="s">
        <v>784</v>
      </c>
      <c r="M345" s="2" t="s">
        <v>43</v>
      </c>
      <c r="N345" s="2" t="s">
        <v>515</v>
      </c>
      <c r="O345" s="6">
        <v>46111.473381400458</v>
      </c>
      <c r="P345" s="6">
        <v>46111.473730787038</v>
      </c>
      <c r="Q345" s="2" t="s">
        <v>785</v>
      </c>
      <c r="R345" s="2" t="s">
        <v>785</v>
      </c>
    </row>
    <row r="346" spans="1:18" ht="10.5" customHeight="1" x14ac:dyDescent="0.25">
      <c r="A346" s="5">
        <v>46111</v>
      </c>
      <c r="B346" s="2" t="s">
        <v>779</v>
      </c>
      <c r="C346" s="3" t="s">
        <v>1128</v>
      </c>
      <c r="D346" s="2" t="s">
        <v>162</v>
      </c>
      <c r="E346" s="2" t="s">
        <v>163</v>
      </c>
      <c r="F346" s="2" t="s">
        <v>1129</v>
      </c>
      <c r="G346" s="2" t="s">
        <v>782</v>
      </c>
      <c r="H346" s="2" t="s">
        <v>783</v>
      </c>
      <c r="I346" s="4">
        <v>653672727</v>
      </c>
      <c r="J346" s="4">
        <v>0</v>
      </c>
      <c r="K346" s="4">
        <f t="shared" si="5"/>
        <v>-653672727</v>
      </c>
      <c r="L346" s="2" t="s">
        <v>784</v>
      </c>
      <c r="M346" s="2" t="s">
        <v>54</v>
      </c>
      <c r="N346" s="2" t="s">
        <v>164</v>
      </c>
      <c r="O346" s="6">
        <v>46111.459393287027</v>
      </c>
      <c r="P346" s="6">
        <v>46111.550955706021</v>
      </c>
      <c r="Q346" s="2" t="s">
        <v>785</v>
      </c>
      <c r="R346" s="2" t="s">
        <v>785</v>
      </c>
    </row>
    <row r="347" spans="1:18" ht="10.5" customHeight="1" x14ac:dyDescent="0.25">
      <c r="A347" s="5">
        <v>46111</v>
      </c>
      <c r="B347" s="2" t="s">
        <v>779</v>
      </c>
      <c r="C347" s="3" t="s">
        <v>1128</v>
      </c>
      <c r="D347" s="2" t="s">
        <v>162</v>
      </c>
      <c r="E347" s="2" t="s">
        <v>163</v>
      </c>
      <c r="F347" s="2" t="s">
        <v>1129</v>
      </c>
      <c r="G347" s="2" t="s">
        <v>786</v>
      </c>
      <c r="H347" s="2" t="s">
        <v>787</v>
      </c>
      <c r="I347" s="4">
        <v>0</v>
      </c>
      <c r="J347" s="4">
        <v>629145455</v>
      </c>
      <c r="K347" s="4">
        <f t="shared" si="5"/>
        <v>629145455</v>
      </c>
      <c r="L347" s="2" t="s">
        <v>784</v>
      </c>
      <c r="M347" s="2" t="s">
        <v>54</v>
      </c>
      <c r="N347" s="2" t="s">
        <v>164</v>
      </c>
      <c r="O347" s="6">
        <v>46111.459393287027</v>
      </c>
      <c r="P347" s="6">
        <v>46111.550955706021</v>
      </c>
      <c r="Q347" s="2" t="s">
        <v>785</v>
      </c>
      <c r="R347" s="2" t="s">
        <v>785</v>
      </c>
    </row>
    <row r="348" spans="1:18" ht="10.5" customHeight="1" x14ac:dyDescent="0.25">
      <c r="A348" s="5">
        <v>46111</v>
      </c>
      <c r="B348" s="2" t="s">
        <v>779</v>
      </c>
      <c r="C348" s="3" t="s">
        <v>1130</v>
      </c>
      <c r="D348" s="2" t="s">
        <v>234</v>
      </c>
      <c r="E348" s="2" t="s">
        <v>235</v>
      </c>
      <c r="F348" s="2" t="s">
        <v>1131</v>
      </c>
      <c r="G348" s="2" t="s">
        <v>782</v>
      </c>
      <c r="H348" s="2" t="s">
        <v>783</v>
      </c>
      <c r="I348" s="4">
        <v>653672727</v>
      </c>
      <c r="J348" s="4">
        <v>0</v>
      </c>
      <c r="K348" s="4">
        <f t="shared" si="5"/>
        <v>-653672727</v>
      </c>
      <c r="L348" s="2" t="s">
        <v>784</v>
      </c>
      <c r="M348" s="2" t="s">
        <v>50</v>
      </c>
      <c r="N348" s="2" t="s">
        <v>236</v>
      </c>
      <c r="O348" s="6">
        <v>46111.577499224542</v>
      </c>
      <c r="P348" s="6">
        <v>46111.577499224542</v>
      </c>
      <c r="Q348" s="2" t="s">
        <v>785</v>
      </c>
      <c r="R348" s="2" t="s">
        <v>785</v>
      </c>
    </row>
    <row r="349" spans="1:18" ht="10.5" customHeight="1" x14ac:dyDescent="0.25">
      <c r="A349" s="5">
        <v>46111</v>
      </c>
      <c r="B349" s="2" t="s">
        <v>779</v>
      </c>
      <c r="C349" s="3" t="s">
        <v>1130</v>
      </c>
      <c r="D349" s="2" t="s">
        <v>234</v>
      </c>
      <c r="E349" s="2" t="s">
        <v>235</v>
      </c>
      <c r="F349" s="2" t="s">
        <v>1131</v>
      </c>
      <c r="G349" s="2" t="s">
        <v>786</v>
      </c>
      <c r="H349" s="2" t="s">
        <v>787</v>
      </c>
      <c r="I349" s="4">
        <v>0</v>
      </c>
      <c r="J349" s="4">
        <v>629145455</v>
      </c>
      <c r="K349" s="4">
        <f t="shared" si="5"/>
        <v>629145455</v>
      </c>
      <c r="L349" s="2" t="s">
        <v>784</v>
      </c>
      <c r="M349" s="2" t="s">
        <v>50</v>
      </c>
      <c r="N349" s="2" t="s">
        <v>236</v>
      </c>
      <c r="O349" s="6">
        <v>46111.577499224542</v>
      </c>
      <c r="P349" s="6">
        <v>46111.577499224542</v>
      </c>
      <c r="Q349" s="2" t="s">
        <v>785</v>
      </c>
      <c r="R349" s="2" t="s">
        <v>785</v>
      </c>
    </row>
    <row r="350" spans="1:18" ht="10.5" customHeight="1" x14ac:dyDescent="0.25">
      <c r="A350" s="5">
        <v>46111</v>
      </c>
      <c r="B350" s="2" t="s">
        <v>779</v>
      </c>
      <c r="C350" s="3" t="s">
        <v>1132</v>
      </c>
      <c r="D350" s="2" t="s">
        <v>111</v>
      </c>
      <c r="E350" s="2" t="s">
        <v>112</v>
      </c>
      <c r="F350" s="2" t="s">
        <v>1133</v>
      </c>
      <c r="G350" s="2" t="s">
        <v>782</v>
      </c>
      <c r="H350" s="2" t="s">
        <v>783</v>
      </c>
      <c r="I350" s="4">
        <v>653672727</v>
      </c>
      <c r="J350" s="4">
        <v>0</v>
      </c>
      <c r="K350" s="4">
        <f t="shared" si="5"/>
        <v>-653672727</v>
      </c>
      <c r="L350" s="2" t="s">
        <v>784</v>
      </c>
      <c r="M350" s="2" t="s">
        <v>29</v>
      </c>
      <c r="N350" s="2" t="s">
        <v>113</v>
      </c>
      <c r="O350" s="6">
        <v>46111.571163622677</v>
      </c>
      <c r="P350" s="6">
        <v>46111.571163622677</v>
      </c>
      <c r="Q350" s="2" t="s">
        <v>785</v>
      </c>
      <c r="R350" s="2" t="s">
        <v>785</v>
      </c>
    </row>
    <row r="351" spans="1:18" ht="10.5" customHeight="1" x14ac:dyDescent="0.25">
      <c r="A351" s="5">
        <v>46111</v>
      </c>
      <c r="B351" s="2" t="s">
        <v>779</v>
      </c>
      <c r="C351" s="3" t="s">
        <v>1132</v>
      </c>
      <c r="D351" s="2" t="s">
        <v>111</v>
      </c>
      <c r="E351" s="2" t="s">
        <v>112</v>
      </c>
      <c r="F351" s="2" t="s">
        <v>1133</v>
      </c>
      <c r="G351" s="2" t="s">
        <v>786</v>
      </c>
      <c r="H351" s="2" t="s">
        <v>787</v>
      </c>
      <c r="I351" s="4">
        <v>0</v>
      </c>
      <c r="J351" s="4">
        <v>629145455</v>
      </c>
      <c r="K351" s="4">
        <f t="shared" si="5"/>
        <v>629145455</v>
      </c>
      <c r="L351" s="2" t="s">
        <v>784</v>
      </c>
      <c r="M351" s="2" t="s">
        <v>29</v>
      </c>
      <c r="N351" s="2" t="s">
        <v>113</v>
      </c>
      <c r="O351" s="6">
        <v>46111.571163622677</v>
      </c>
      <c r="P351" s="6">
        <v>46111.571163622677</v>
      </c>
      <c r="Q351" s="2" t="s">
        <v>785</v>
      </c>
      <c r="R351" s="2" t="s">
        <v>785</v>
      </c>
    </row>
    <row r="352" spans="1:18" ht="10.5" customHeight="1" x14ac:dyDescent="0.25">
      <c r="A352" s="5">
        <v>46111</v>
      </c>
      <c r="B352" s="2" t="s">
        <v>779</v>
      </c>
      <c r="C352" s="3" t="s">
        <v>1134</v>
      </c>
      <c r="D352" s="2" t="s">
        <v>317</v>
      </c>
      <c r="E352" s="2" t="s">
        <v>318</v>
      </c>
      <c r="F352" s="2" t="s">
        <v>1135</v>
      </c>
      <c r="G352" s="2" t="s">
        <v>782</v>
      </c>
      <c r="H352" s="2" t="s">
        <v>783</v>
      </c>
      <c r="I352" s="4">
        <v>653672727</v>
      </c>
      <c r="J352" s="4">
        <v>0</v>
      </c>
      <c r="K352" s="4">
        <f t="shared" si="5"/>
        <v>-653672727</v>
      </c>
      <c r="L352" s="2" t="s">
        <v>784</v>
      </c>
      <c r="M352" s="2" t="s">
        <v>29</v>
      </c>
      <c r="N352" s="2" t="s">
        <v>319</v>
      </c>
      <c r="O352" s="6">
        <v>46111.562346180559</v>
      </c>
      <c r="P352" s="6">
        <v>46111.562346180559</v>
      </c>
      <c r="Q352" s="2" t="s">
        <v>785</v>
      </c>
      <c r="R352" s="2" t="s">
        <v>785</v>
      </c>
    </row>
    <row r="353" spans="1:18" ht="10.5" customHeight="1" x14ac:dyDescent="0.25">
      <c r="A353" s="5">
        <v>46111</v>
      </c>
      <c r="B353" s="2" t="s">
        <v>779</v>
      </c>
      <c r="C353" s="3" t="s">
        <v>1134</v>
      </c>
      <c r="D353" s="2" t="s">
        <v>317</v>
      </c>
      <c r="E353" s="2" t="s">
        <v>318</v>
      </c>
      <c r="F353" s="2" t="s">
        <v>1135</v>
      </c>
      <c r="G353" s="2" t="s">
        <v>786</v>
      </c>
      <c r="H353" s="2" t="s">
        <v>787</v>
      </c>
      <c r="I353" s="4">
        <v>0</v>
      </c>
      <c r="J353" s="4">
        <v>619627273</v>
      </c>
      <c r="K353" s="4">
        <f t="shared" si="5"/>
        <v>619627273</v>
      </c>
      <c r="L353" s="2" t="s">
        <v>784</v>
      </c>
      <c r="M353" s="2" t="s">
        <v>29</v>
      </c>
      <c r="N353" s="2" t="s">
        <v>319</v>
      </c>
      <c r="O353" s="6">
        <v>46111.562346180559</v>
      </c>
      <c r="P353" s="6">
        <v>46111.562346180559</v>
      </c>
      <c r="Q353" s="2" t="s">
        <v>785</v>
      </c>
      <c r="R353" s="2" t="s">
        <v>785</v>
      </c>
    </row>
    <row r="354" spans="1:18" ht="10.5" customHeight="1" x14ac:dyDescent="0.25">
      <c r="A354" s="5">
        <v>46111</v>
      </c>
      <c r="B354" s="2" t="s">
        <v>779</v>
      </c>
      <c r="C354" s="3" t="s">
        <v>1136</v>
      </c>
      <c r="D354" s="2" t="s">
        <v>556</v>
      </c>
      <c r="E354" s="2" t="s">
        <v>557</v>
      </c>
      <c r="F354" s="2" t="s">
        <v>1137</v>
      </c>
      <c r="G354" s="2" t="s">
        <v>782</v>
      </c>
      <c r="H354" s="2" t="s">
        <v>783</v>
      </c>
      <c r="I354" s="4">
        <v>273363636</v>
      </c>
      <c r="J354" s="4">
        <v>0</v>
      </c>
      <c r="K354" s="4">
        <f t="shared" si="5"/>
        <v>-273363636</v>
      </c>
      <c r="L354" s="2" t="s">
        <v>784</v>
      </c>
      <c r="M354" s="2" t="s">
        <v>43</v>
      </c>
      <c r="N354" s="2" t="s">
        <v>558</v>
      </c>
      <c r="O354" s="6">
        <v>46111.624027280093</v>
      </c>
      <c r="P354" s="6">
        <v>46111.624027280093</v>
      </c>
      <c r="Q354" s="2" t="s">
        <v>785</v>
      </c>
      <c r="R354" s="2" t="s">
        <v>785</v>
      </c>
    </row>
    <row r="355" spans="1:18" ht="10.5" customHeight="1" x14ac:dyDescent="0.25">
      <c r="A355" s="5">
        <v>46111</v>
      </c>
      <c r="B355" s="2" t="s">
        <v>779</v>
      </c>
      <c r="C355" s="3" t="s">
        <v>1136</v>
      </c>
      <c r="D355" s="2" t="s">
        <v>556</v>
      </c>
      <c r="E355" s="2" t="s">
        <v>557</v>
      </c>
      <c r="F355" s="2" t="s">
        <v>1137</v>
      </c>
      <c r="G355" s="2" t="s">
        <v>786</v>
      </c>
      <c r="H355" s="2" t="s">
        <v>787</v>
      </c>
      <c r="I355" s="4">
        <v>0</v>
      </c>
      <c r="J355" s="4">
        <v>226000000</v>
      </c>
      <c r="K355" s="4">
        <f t="shared" si="5"/>
        <v>226000000</v>
      </c>
      <c r="L355" s="2" t="s">
        <v>784</v>
      </c>
      <c r="M355" s="2" t="s">
        <v>43</v>
      </c>
      <c r="N355" s="2" t="s">
        <v>558</v>
      </c>
      <c r="O355" s="6">
        <v>46111.624027280093</v>
      </c>
      <c r="P355" s="6">
        <v>46111.624027280093</v>
      </c>
      <c r="Q355" s="2" t="s">
        <v>785</v>
      </c>
      <c r="R355" s="2" t="s">
        <v>785</v>
      </c>
    </row>
    <row r="356" spans="1:18" ht="10.5" customHeight="1" x14ac:dyDescent="0.25">
      <c r="A356" s="5">
        <v>46111</v>
      </c>
      <c r="B356" s="2" t="s">
        <v>779</v>
      </c>
      <c r="C356" s="3" t="s">
        <v>1138</v>
      </c>
      <c r="D356" s="2" t="s">
        <v>58</v>
      </c>
      <c r="E356" s="2" t="s">
        <v>59</v>
      </c>
      <c r="F356" s="2" t="s">
        <v>1139</v>
      </c>
      <c r="G356" s="2" t="s">
        <v>782</v>
      </c>
      <c r="H356" s="2" t="s">
        <v>783</v>
      </c>
      <c r="I356" s="4">
        <v>650181818</v>
      </c>
      <c r="J356" s="4">
        <v>0</v>
      </c>
      <c r="K356" s="4">
        <f t="shared" si="5"/>
        <v>-650181818</v>
      </c>
      <c r="L356" s="2" t="s">
        <v>784</v>
      </c>
      <c r="M356" s="2" t="s">
        <v>43</v>
      </c>
      <c r="N356" s="2" t="s">
        <v>60</v>
      </c>
      <c r="O356" s="6">
        <v>46111.619936886571</v>
      </c>
      <c r="P356" s="6">
        <v>46111.619936886571</v>
      </c>
      <c r="Q356" s="2" t="s">
        <v>785</v>
      </c>
      <c r="R356" s="2" t="s">
        <v>785</v>
      </c>
    </row>
    <row r="357" spans="1:18" ht="10.5" customHeight="1" x14ac:dyDescent="0.25">
      <c r="A357" s="5">
        <v>46111</v>
      </c>
      <c r="B357" s="2" t="s">
        <v>779</v>
      </c>
      <c r="C357" s="3" t="s">
        <v>1138</v>
      </c>
      <c r="D357" s="2" t="s">
        <v>58</v>
      </c>
      <c r="E357" s="2" t="s">
        <v>59</v>
      </c>
      <c r="F357" s="2" t="s">
        <v>1139</v>
      </c>
      <c r="G357" s="2" t="s">
        <v>786</v>
      </c>
      <c r="H357" s="2" t="s">
        <v>787</v>
      </c>
      <c r="I357" s="4">
        <v>0</v>
      </c>
      <c r="J357" s="4">
        <v>596300682</v>
      </c>
      <c r="K357" s="4">
        <f t="shared" si="5"/>
        <v>596300682</v>
      </c>
      <c r="L357" s="2" t="s">
        <v>784</v>
      </c>
      <c r="M357" s="2" t="s">
        <v>43</v>
      </c>
      <c r="N357" s="2" t="s">
        <v>60</v>
      </c>
      <c r="O357" s="6">
        <v>46111.619936886571</v>
      </c>
      <c r="P357" s="6">
        <v>46111.619936886571</v>
      </c>
      <c r="Q357" s="2" t="s">
        <v>785</v>
      </c>
      <c r="R357" s="2" t="s">
        <v>785</v>
      </c>
    </row>
    <row r="358" spans="1:18" ht="10.5" customHeight="1" x14ac:dyDescent="0.25">
      <c r="A358" s="5">
        <v>46111</v>
      </c>
      <c r="B358" s="2" t="s">
        <v>779</v>
      </c>
      <c r="C358" s="3" t="s">
        <v>1140</v>
      </c>
      <c r="D358" s="2" t="s">
        <v>369</v>
      </c>
      <c r="E358" s="2" t="s">
        <v>370</v>
      </c>
      <c r="F358" s="2" t="s">
        <v>1141</v>
      </c>
      <c r="G358" s="2" t="s">
        <v>782</v>
      </c>
      <c r="H358" s="2" t="s">
        <v>783</v>
      </c>
      <c r="I358" s="4">
        <v>714763636</v>
      </c>
      <c r="J358" s="4">
        <v>0</v>
      </c>
      <c r="K358" s="4">
        <f t="shared" si="5"/>
        <v>-714763636</v>
      </c>
      <c r="L358" s="2" t="s">
        <v>784</v>
      </c>
      <c r="M358" s="2" t="s">
        <v>29</v>
      </c>
      <c r="N358" s="2" t="s">
        <v>371</v>
      </c>
      <c r="O358" s="6">
        <v>46111.567476388889</v>
      </c>
      <c r="P358" s="6">
        <v>46111.567476388889</v>
      </c>
      <c r="Q358" s="2" t="s">
        <v>785</v>
      </c>
      <c r="R358" s="2" t="s">
        <v>785</v>
      </c>
    </row>
    <row r="359" spans="1:18" ht="10.5" customHeight="1" x14ac:dyDescent="0.25">
      <c r="A359" s="5">
        <v>46111</v>
      </c>
      <c r="B359" s="2" t="s">
        <v>779</v>
      </c>
      <c r="C359" s="3" t="s">
        <v>1140</v>
      </c>
      <c r="D359" s="2" t="s">
        <v>369</v>
      </c>
      <c r="E359" s="2" t="s">
        <v>370</v>
      </c>
      <c r="F359" s="2" t="s">
        <v>1141</v>
      </c>
      <c r="G359" s="2" t="s">
        <v>786</v>
      </c>
      <c r="H359" s="2" t="s">
        <v>787</v>
      </c>
      <c r="I359" s="4">
        <v>0</v>
      </c>
      <c r="J359" s="4">
        <v>667536364</v>
      </c>
      <c r="K359" s="4">
        <f t="shared" si="5"/>
        <v>667536364</v>
      </c>
      <c r="L359" s="2" t="s">
        <v>784</v>
      </c>
      <c r="M359" s="2" t="s">
        <v>29</v>
      </c>
      <c r="N359" s="2" t="s">
        <v>371</v>
      </c>
      <c r="O359" s="6">
        <v>46111.567476388889</v>
      </c>
      <c r="P359" s="6">
        <v>46111.567476388889</v>
      </c>
      <c r="Q359" s="2" t="s">
        <v>785</v>
      </c>
      <c r="R359" s="2" t="s">
        <v>785</v>
      </c>
    </row>
    <row r="360" spans="1:18" ht="10.5" customHeight="1" x14ac:dyDescent="0.25">
      <c r="A360" s="5">
        <v>46111</v>
      </c>
      <c r="B360" s="2" t="s">
        <v>779</v>
      </c>
      <c r="C360" s="3" t="s">
        <v>1142</v>
      </c>
      <c r="D360" s="2" t="s">
        <v>44</v>
      </c>
      <c r="E360" s="2" t="s">
        <v>45</v>
      </c>
      <c r="F360" s="2" t="s">
        <v>1143</v>
      </c>
      <c r="G360" s="2" t="s">
        <v>782</v>
      </c>
      <c r="H360" s="2" t="s">
        <v>783</v>
      </c>
      <c r="I360" s="4">
        <v>650181818</v>
      </c>
      <c r="J360" s="4">
        <v>0</v>
      </c>
      <c r="K360" s="4">
        <f t="shared" si="5"/>
        <v>-650181818</v>
      </c>
      <c r="L360" s="2" t="s">
        <v>784</v>
      </c>
      <c r="M360" s="2" t="s">
        <v>43</v>
      </c>
      <c r="N360" s="2" t="s">
        <v>46</v>
      </c>
      <c r="O360" s="6">
        <v>46111.635617129628</v>
      </c>
      <c r="P360" s="6">
        <v>46111.635617129628</v>
      </c>
      <c r="Q360" s="2" t="s">
        <v>785</v>
      </c>
      <c r="R360" s="2" t="s">
        <v>785</v>
      </c>
    </row>
    <row r="361" spans="1:18" ht="10.5" customHeight="1" x14ac:dyDescent="0.25">
      <c r="A361" s="5">
        <v>46111</v>
      </c>
      <c r="B361" s="2" t="s">
        <v>779</v>
      </c>
      <c r="C361" s="3" t="s">
        <v>1142</v>
      </c>
      <c r="D361" s="2" t="s">
        <v>44</v>
      </c>
      <c r="E361" s="2" t="s">
        <v>45</v>
      </c>
      <c r="F361" s="2" t="s">
        <v>1143</v>
      </c>
      <c r="G361" s="2" t="s">
        <v>786</v>
      </c>
      <c r="H361" s="2" t="s">
        <v>787</v>
      </c>
      <c r="I361" s="4">
        <v>0</v>
      </c>
      <c r="J361" s="4">
        <v>633453182</v>
      </c>
      <c r="K361" s="4">
        <f t="shared" si="5"/>
        <v>633453182</v>
      </c>
      <c r="L361" s="2" t="s">
        <v>784</v>
      </c>
      <c r="M361" s="2" t="s">
        <v>43</v>
      </c>
      <c r="N361" s="2" t="s">
        <v>46</v>
      </c>
      <c r="O361" s="6">
        <v>46111.635617129628</v>
      </c>
      <c r="P361" s="6">
        <v>46111.635617129628</v>
      </c>
      <c r="Q361" s="2" t="s">
        <v>785</v>
      </c>
      <c r="R361" s="2" t="s">
        <v>785</v>
      </c>
    </row>
    <row r="362" spans="1:18" ht="10.5" customHeight="1" x14ac:dyDescent="0.25">
      <c r="A362" s="5">
        <v>46111</v>
      </c>
      <c r="B362" s="2" t="s">
        <v>779</v>
      </c>
      <c r="C362" s="3" t="s">
        <v>1144</v>
      </c>
      <c r="D362" s="2" t="s">
        <v>491</v>
      </c>
      <c r="E362" s="2" t="s">
        <v>492</v>
      </c>
      <c r="F362" s="2" t="s">
        <v>1145</v>
      </c>
      <c r="G362" s="2" t="s">
        <v>782</v>
      </c>
      <c r="H362" s="2" t="s">
        <v>783</v>
      </c>
      <c r="I362" s="4">
        <v>461672727</v>
      </c>
      <c r="J362" s="4">
        <v>0</v>
      </c>
      <c r="K362" s="4">
        <f t="shared" si="5"/>
        <v>-461672727</v>
      </c>
      <c r="L362" s="2" t="s">
        <v>784</v>
      </c>
      <c r="M362" s="2" t="s">
        <v>29</v>
      </c>
      <c r="N362" s="2" t="s">
        <v>493</v>
      </c>
      <c r="O362" s="6">
        <v>46111.70154105324</v>
      </c>
      <c r="P362" s="6">
        <v>46111.70154105324</v>
      </c>
      <c r="Q362" s="2" t="s">
        <v>785</v>
      </c>
      <c r="R362" s="2" t="s">
        <v>785</v>
      </c>
    </row>
    <row r="363" spans="1:18" ht="10.5" customHeight="1" x14ac:dyDescent="0.25">
      <c r="A363" s="5">
        <v>46111</v>
      </c>
      <c r="B363" s="2" t="s">
        <v>779</v>
      </c>
      <c r="C363" s="3" t="s">
        <v>1144</v>
      </c>
      <c r="D363" s="2" t="s">
        <v>491</v>
      </c>
      <c r="E363" s="2" t="s">
        <v>492</v>
      </c>
      <c r="F363" s="2" t="s">
        <v>1145</v>
      </c>
      <c r="G363" s="2" t="s">
        <v>786</v>
      </c>
      <c r="H363" s="2" t="s">
        <v>787</v>
      </c>
      <c r="I363" s="4">
        <v>0</v>
      </c>
      <c r="J363" s="4">
        <v>434900000</v>
      </c>
      <c r="K363" s="4">
        <f t="shared" si="5"/>
        <v>434900000</v>
      </c>
      <c r="L363" s="2" t="s">
        <v>784</v>
      </c>
      <c r="M363" s="2" t="s">
        <v>29</v>
      </c>
      <c r="N363" s="2" t="s">
        <v>493</v>
      </c>
      <c r="O363" s="6">
        <v>46111.70154105324</v>
      </c>
      <c r="P363" s="6">
        <v>46111.70154105324</v>
      </c>
      <c r="Q363" s="2" t="s">
        <v>785</v>
      </c>
      <c r="R363" s="2" t="s">
        <v>785</v>
      </c>
    </row>
    <row r="364" spans="1:18" ht="10.5" customHeight="1" x14ac:dyDescent="0.25">
      <c r="A364" s="5">
        <v>46111</v>
      </c>
      <c r="B364" s="2" t="s">
        <v>779</v>
      </c>
      <c r="C364" s="3" t="s">
        <v>1146</v>
      </c>
      <c r="D364" s="2" t="s">
        <v>85</v>
      </c>
      <c r="E364" s="2" t="s">
        <v>86</v>
      </c>
      <c r="F364" s="2" t="s">
        <v>1147</v>
      </c>
      <c r="G364" s="2" t="s">
        <v>782</v>
      </c>
      <c r="H364" s="2" t="s">
        <v>783</v>
      </c>
      <c r="I364" s="4">
        <v>601309091</v>
      </c>
      <c r="J364" s="4">
        <v>0</v>
      </c>
      <c r="K364" s="4">
        <f t="shared" si="5"/>
        <v>-601309091</v>
      </c>
      <c r="L364" s="2" t="s">
        <v>784</v>
      </c>
      <c r="M364" s="2" t="s">
        <v>29</v>
      </c>
      <c r="N364" s="2" t="s">
        <v>87</v>
      </c>
      <c r="O364" s="6">
        <v>46111.711523344908</v>
      </c>
      <c r="P364" s="6">
        <v>46111.711523344908</v>
      </c>
      <c r="Q364" s="2" t="s">
        <v>785</v>
      </c>
      <c r="R364" s="2" t="s">
        <v>785</v>
      </c>
    </row>
    <row r="365" spans="1:18" ht="10.5" customHeight="1" x14ac:dyDescent="0.25">
      <c r="A365" s="5">
        <v>46111</v>
      </c>
      <c r="B365" s="2" t="s">
        <v>779</v>
      </c>
      <c r="C365" s="3" t="s">
        <v>1146</v>
      </c>
      <c r="D365" s="2" t="s">
        <v>85</v>
      </c>
      <c r="E365" s="2" t="s">
        <v>86</v>
      </c>
      <c r="F365" s="2" t="s">
        <v>1147</v>
      </c>
      <c r="G365" s="2" t="s">
        <v>786</v>
      </c>
      <c r="H365" s="2" t="s">
        <v>787</v>
      </c>
      <c r="I365" s="4">
        <v>0</v>
      </c>
      <c r="J365" s="4">
        <v>565445455</v>
      </c>
      <c r="K365" s="4">
        <f t="shared" si="5"/>
        <v>565445455</v>
      </c>
      <c r="L365" s="2" t="s">
        <v>784</v>
      </c>
      <c r="M365" s="2" t="s">
        <v>29</v>
      </c>
      <c r="N365" s="2" t="s">
        <v>87</v>
      </c>
      <c r="O365" s="6">
        <v>46111.711523344908</v>
      </c>
      <c r="P365" s="6">
        <v>46111.711523344908</v>
      </c>
      <c r="Q365" s="2" t="s">
        <v>785</v>
      </c>
      <c r="R365" s="2" t="s">
        <v>785</v>
      </c>
    </row>
    <row r="366" spans="1:18" ht="10.5" customHeight="1" x14ac:dyDescent="0.25">
      <c r="A366" s="5">
        <v>46111</v>
      </c>
      <c r="B366" s="2" t="s">
        <v>779</v>
      </c>
      <c r="C366" s="3" t="s">
        <v>1148</v>
      </c>
      <c r="D366" s="2" t="s">
        <v>554</v>
      </c>
      <c r="E366" s="2" t="s">
        <v>409</v>
      </c>
      <c r="F366" s="2" t="s">
        <v>1149</v>
      </c>
      <c r="G366" s="2" t="s">
        <v>782</v>
      </c>
      <c r="H366" s="2" t="s">
        <v>783</v>
      </c>
      <c r="I366" s="4">
        <v>270718182</v>
      </c>
      <c r="J366" s="4">
        <v>0</v>
      </c>
      <c r="K366" s="4">
        <f t="shared" si="5"/>
        <v>-270718182</v>
      </c>
      <c r="L366" s="2" t="s">
        <v>784</v>
      </c>
      <c r="M366" s="2" t="s">
        <v>29</v>
      </c>
      <c r="N366" s="2" t="s">
        <v>555</v>
      </c>
      <c r="O366" s="6">
        <v>46111.655873229167</v>
      </c>
      <c r="P366" s="6">
        <v>46111.655873229167</v>
      </c>
      <c r="Q366" s="2" t="s">
        <v>785</v>
      </c>
      <c r="R366" s="2" t="s">
        <v>785</v>
      </c>
    </row>
    <row r="367" spans="1:18" ht="10.5" customHeight="1" x14ac:dyDescent="0.25">
      <c r="A367" s="5">
        <v>46111</v>
      </c>
      <c r="B367" s="2" t="s">
        <v>779</v>
      </c>
      <c r="C367" s="3" t="s">
        <v>1148</v>
      </c>
      <c r="D367" s="2" t="s">
        <v>554</v>
      </c>
      <c r="E367" s="2" t="s">
        <v>409</v>
      </c>
      <c r="F367" s="2" t="s">
        <v>1149</v>
      </c>
      <c r="G367" s="2" t="s">
        <v>786</v>
      </c>
      <c r="H367" s="2" t="s">
        <v>787</v>
      </c>
      <c r="I367" s="4">
        <v>0</v>
      </c>
      <c r="J367" s="4">
        <v>234881818</v>
      </c>
      <c r="K367" s="4">
        <f t="shared" si="5"/>
        <v>234881818</v>
      </c>
      <c r="L367" s="2" t="s">
        <v>784</v>
      </c>
      <c r="M367" s="2" t="s">
        <v>29</v>
      </c>
      <c r="N367" s="2" t="s">
        <v>555</v>
      </c>
      <c r="O367" s="6">
        <v>46111.655873229167</v>
      </c>
      <c r="P367" s="6">
        <v>46111.655873229167</v>
      </c>
      <c r="Q367" s="2" t="s">
        <v>785</v>
      </c>
      <c r="R367" s="2" t="s">
        <v>785</v>
      </c>
    </row>
    <row r="368" spans="1:18" ht="10.5" customHeight="1" x14ac:dyDescent="0.25">
      <c r="A368" s="5">
        <v>46111</v>
      </c>
      <c r="B368" s="2" t="s">
        <v>779</v>
      </c>
      <c r="C368" s="3" t="s">
        <v>1150</v>
      </c>
      <c r="D368" s="2" t="s">
        <v>141</v>
      </c>
      <c r="E368" s="2" t="s">
        <v>142</v>
      </c>
      <c r="F368" s="2" t="s">
        <v>1151</v>
      </c>
      <c r="G368" s="2" t="s">
        <v>782</v>
      </c>
      <c r="H368" s="2" t="s">
        <v>783</v>
      </c>
      <c r="I368" s="4">
        <v>653672727</v>
      </c>
      <c r="J368" s="4">
        <v>0</v>
      </c>
      <c r="K368" s="4">
        <f t="shared" si="5"/>
        <v>-653672727</v>
      </c>
      <c r="L368" s="2" t="s">
        <v>784</v>
      </c>
      <c r="M368" s="2" t="s">
        <v>29</v>
      </c>
      <c r="N368" s="2" t="s">
        <v>143</v>
      </c>
      <c r="O368" s="6">
        <v>46111.662860416669</v>
      </c>
      <c r="P368" s="6">
        <v>46111.662860416669</v>
      </c>
      <c r="Q368" s="2" t="s">
        <v>785</v>
      </c>
      <c r="R368" s="2" t="s">
        <v>785</v>
      </c>
    </row>
    <row r="369" spans="1:18" ht="10.5" customHeight="1" x14ac:dyDescent="0.25">
      <c r="A369" s="5">
        <v>46111</v>
      </c>
      <c r="B369" s="2" t="s">
        <v>779</v>
      </c>
      <c r="C369" s="3" t="s">
        <v>1150</v>
      </c>
      <c r="D369" s="2" t="s">
        <v>141</v>
      </c>
      <c r="E369" s="2" t="s">
        <v>142</v>
      </c>
      <c r="F369" s="2" t="s">
        <v>1151</v>
      </c>
      <c r="G369" s="2" t="s">
        <v>786</v>
      </c>
      <c r="H369" s="2" t="s">
        <v>787</v>
      </c>
      <c r="I369" s="4">
        <v>0</v>
      </c>
      <c r="J369" s="4">
        <v>626418182</v>
      </c>
      <c r="K369" s="4">
        <f t="shared" si="5"/>
        <v>626418182</v>
      </c>
      <c r="L369" s="2" t="s">
        <v>784</v>
      </c>
      <c r="M369" s="2" t="s">
        <v>29</v>
      </c>
      <c r="N369" s="2" t="s">
        <v>143</v>
      </c>
      <c r="O369" s="6">
        <v>46111.662860416669</v>
      </c>
      <c r="P369" s="6">
        <v>46111.662860416669</v>
      </c>
      <c r="Q369" s="2" t="s">
        <v>785</v>
      </c>
      <c r="R369" s="2" t="s">
        <v>785</v>
      </c>
    </row>
    <row r="370" spans="1:18" ht="10.5" customHeight="1" x14ac:dyDescent="0.25">
      <c r="A370" s="5">
        <v>46111</v>
      </c>
      <c r="B370" s="2" t="s">
        <v>779</v>
      </c>
      <c r="C370" s="3" t="s">
        <v>1152</v>
      </c>
      <c r="D370" s="2" t="s">
        <v>198</v>
      </c>
      <c r="E370" s="2" t="s">
        <v>199</v>
      </c>
      <c r="F370" s="2" t="s">
        <v>1153</v>
      </c>
      <c r="G370" s="2" t="s">
        <v>782</v>
      </c>
      <c r="H370" s="2" t="s">
        <v>783</v>
      </c>
      <c r="I370" s="4">
        <v>653672727</v>
      </c>
      <c r="J370" s="4">
        <v>0</v>
      </c>
      <c r="K370" s="4">
        <f t="shared" si="5"/>
        <v>-653672727</v>
      </c>
      <c r="L370" s="2" t="s">
        <v>784</v>
      </c>
      <c r="M370" s="2" t="s">
        <v>54</v>
      </c>
      <c r="N370" s="2" t="s">
        <v>200</v>
      </c>
      <c r="O370" s="6">
        <v>46111.744870833332</v>
      </c>
      <c r="P370" s="6">
        <v>46111.744870833332</v>
      </c>
      <c r="Q370" s="2" t="s">
        <v>785</v>
      </c>
      <c r="R370" s="2" t="s">
        <v>785</v>
      </c>
    </row>
    <row r="371" spans="1:18" ht="10.5" customHeight="1" x14ac:dyDescent="0.25">
      <c r="A371" s="5">
        <v>46111</v>
      </c>
      <c r="B371" s="2" t="s">
        <v>779</v>
      </c>
      <c r="C371" s="3" t="s">
        <v>1152</v>
      </c>
      <c r="D371" s="2" t="s">
        <v>198</v>
      </c>
      <c r="E371" s="2" t="s">
        <v>199</v>
      </c>
      <c r="F371" s="2" t="s">
        <v>1153</v>
      </c>
      <c r="G371" s="2" t="s">
        <v>786</v>
      </c>
      <c r="H371" s="2" t="s">
        <v>787</v>
      </c>
      <c r="I371" s="4">
        <v>0</v>
      </c>
      <c r="J371" s="4">
        <v>595081818</v>
      </c>
      <c r="K371" s="4">
        <f t="shared" si="5"/>
        <v>595081818</v>
      </c>
      <c r="L371" s="2" t="s">
        <v>784</v>
      </c>
      <c r="M371" s="2" t="s">
        <v>54</v>
      </c>
      <c r="N371" s="2" t="s">
        <v>200</v>
      </c>
      <c r="O371" s="6">
        <v>46111.744870833332</v>
      </c>
      <c r="P371" s="6">
        <v>46111.744870833332</v>
      </c>
      <c r="Q371" s="2" t="s">
        <v>785</v>
      </c>
      <c r="R371" s="2" t="s">
        <v>785</v>
      </c>
    </row>
    <row r="372" spans="1:18" ht="10.5" customHeight="1" x14ac:dyDescent="0.25">
      <c r="A372" s="5">
        <v>46111</v>
      </c>
      <c r="B372" s="2" t="s">
        <v>779</v>
      </c>
      <c r="C372" s="3" t="s">
        <v>1154</v>
      </c>
      <c r="D372" s="2" t="s">
        <v>135</v>
      </c>
      <c r="E372" s="2" t="s">
        <v>136</v>
      </c>
      <c r="F372" s="2" t="s">
        <v>1155</v>
      </c>
      <c r="G372" s="2" t="s">
        <v>782</v>
      </c>
      <c r="H372" s="2" t="s">
        <v>783</v>
      </c>
      <c r="I372" s="4">
        <v>653672727</v>
      </c>
      <c r="J372" s="4">
        <v>0</v>
      </c>
      <c r="K372" s="4">
        <f t="shared" si="5"/>
        <v>-653672727</v>
      </c>
      <c r="L372" s="2" t="s">
        <v>784</v>
      </c>
      <c r="M372" s="2" t="s">
        <v>54</v>
      </c>
      <c r="N372" s="2" t="s">
        <v>137</v>
      </c>
      <c r="O372" s="6">
        <v>46111.737961030092</v>
      </c>
      <c r="P372" s="6">
        <v>46111.737961030092</v>
      </c>
      <c r="Q372" s="2" t="s">
        <v>785</v>
      </c>
      <c r="R372" s="2" t="s">
        <v>785</v>
      </c>
    </row>
    <row r="373" spans="1:18" ht="10.5" customHeight="1" x14ac:dyDescent="0.25">
      <c r="A373" s="5">
        <v>46111</v>
      </c>
      <c r="B373" s="2" t="s">
        <v>779</v>
      </c>
      <c r="C373" s="3" t="s">
        <v>1154</v>
      </c>
      <c r="D373" s="2" t="s">
        <v>135</v>
      </c>
      <c r="E373" s="2" t="s">
        <v>136</v>
      </c>
      <c r="F373" s="2" t="s">
        <v>1155</v>
      </c>
      <c r="G373" s="2" t="s">
        <v>786</v>
      </c>
      <c r="H373" s="2" t="s">
        <v>787</v>
      </c>
      <c r="I373" s="4">
        <v>0</v>
      </c>
      <c r="J373" s="4">
        <v>619627273</v>
      </c>
      <c r="K373" s="4">
        <f t="shared" si="5"/>
        <v>619627273</v>
      </c>
      <c r="L373" s="2" t="s">
        <v>784</v>
      </c>
      <c r="M373" s="2" t="s">
        <v>54</v>
      </c>
      <c r="N373" s="2" t="s">
        <v>137</v>
      </c>
      <c r="O373" s="6">
        <v>46111.737961030092</v>
      </c>
      <c r="P373" s="6">
        <v>46111.737961030092</v>
      </c>
      <c r="Q373" s="2" t="s">
        <v>785</v>
      </c>
      <c r="R373" s="2" t="s">
        <v>785</v>
      </c>
    </row>
    <row r="374" spans="1:18" ht="10.5" customHeight="1" x14ac:dyDescent="0.25">
      <c r="A374" s="5">
        <v>46111</v>
      </c>
      <c r="B374" s="2" t="s">
        <v>779</v>
      </c>
      <c r="C374" s="3" t="s">
        <v>1156</v>
      </c>
      <c r="D374" s="2" t="s">
        <v>459</v>
      </c>
      <c r="E374" s="2" t="s">
        <v>460</v>
      </c>
      <c r="F374" s="2" t="s">
        <v>1157</v>
      </c>
      <c r="G374" s="2" t="s">
        <v>782</v>
      </c>
      <c r="H374" s="2" t="s">
        <v>783</v>
      </c>
      <c r="I374" s="4">
        <v>461672727</v>
      </c>
      <c r="J374" s="4">
        <v>0</v>
      </c>
      <c r="K374" s="4">
        <f t="shared" si="5"/>
        <v>-461672727</v>
      </c>
      <c r="L374" s="2" t="s">
        <v>784</v>
      </c>
      <c r="M374" s="2" t="s">
        <v>29</v>
      </c>
      <c r="N374" s="2" t="s">
        <v>461</v>
      </c>
      <c r="O374" s="6">
        <v>46111.695250381941</v>
      </c>
      <c r="P374" s="6">
        <v>46111.738995983796</v>
      </c>
      <c r="Q374" s="2" t="s">
        <v>785</v>
      </c>
      <c r="R374" s="2" t="s">
        <v>785</v>
      </c>
    </row>
    <row r="375" spans="1:18" ht="10.5" customHeight="1" x14ac:dyDescent="0.25">
      <c r="A375" s="5">
        <v>46111</v>
      </c>
      <c r="B375" s="2" t="s">
        <v>779</v>
      </c>
      <c r="C375" s="3" t="s">
        <v>1156</v>
      </c>
      <c r="D375" s="2" t="s">
        <v>459</v>
      </c>
      <c r="E375" s="2" t="s">
        <v>460</v>
      </c>
      <c r="F375" s="2" t="s">
        <v>1157</v>
      </c>
      <c r="G375" s="2" t="s">
        <v>786</v>
      </c>
      <c r="H375" s="2" t="s">
        <v>787</v>
      </c>
      <c r="I375" s="4">
        <v>0</v>
      </c>
      <c r="J375" s="4">
        <v>442963636</v>
      </c>
      <c r="K375" s="4">
        <f t="shared" si="5"/>
        <v>442963636</v>
      </c>
      <c r="L375" s="2" t="s">
        <v>784</v>
      </c>
      <c r="M375" s="2" t="s">
        <v>29</v>
      </c>
      <c r="N375" s="2" t="s">
        <v>461</v>
      </c>
      <c r="O375" s="6">
        <v>46111.695250381941</v>
      </c>
      <c r="P375" s="6">
        <v>46111.738995983796</v>
      </c>
      <c r="Q375" s="2" t="s">
        <v>785</v>
      </c>
      <c r="R375" s="2" t="s">
        <v>785</v>
      </c>
    </row>
    <row r="376" spans="1:18" ht="10.5" customHeight="1" x14ac:dyDescent="0.25">
      <c r="A376" s="5">
        <v>46111</v>
      </c>
      <c r="B376" s="2" t="s">
        <v>779</v>
      </c>
      <c r="C376" s="3" t="s">
        <v>1158</v>
      </c>
      <c r="D376" s="2" t="s">
        <v>293</v>
      </c>
      <c r="E376" s="2" t="s">
        <v>294</v>
      </c>
      <c r="F376" s="2" t="s">
        <v>1159</v>
      </c>
      <c r="G376" s="2" t="s">
        <v>782</v>
      </c>
      <c r="H376" s="2" t="s">
        <v>783</v>
      </c>
      <c r="I376" s="4">
        <v>653672727</v>
      </c>
      <c r="J376" s="4">
        <v>0</v>
      </c>
      <c r="K376" s="4">
        <f t="shared" si="5"/>
        <v>-653672727</v>
      </c>
      <c r="L376" s="2" t="s">
        <v>784</v>
      </c>
      <c r="M376" s="2" t="s">
        <v>29</v>
      </c>
      <c r="N376" s="2" t="s">
        <v>295</v>
      </c>
      <c r="O376" s="6">
        <v>46111.788391666669</v>
      </c>
      <c r="P376" s="6">
        <v>46111.790360150473</v>
      </c>
      <c r="Q376" s="2" t="s">
        <v>785</v>
      </c>
      <c r="R376" s="2" t="s">
        <v>785</v>
      </c>
    </row>
    <row r="377" spans="1:18" ht="10.5" customHeight="1" x14ac:dyDescent="0.25">
      <c r="A377" s="5">
        <v>46111</v>
      </c>
      <c r="B377" s="2" t="s">
        <v>779</v>
      </c>
      <c r="C377" s="3" t="s">
        <v>1158</v>
      </c>
      <c r="D377" s="2" t="s">
        <v>293</v>
      </c>
      <c r="E377" s="2" t="s">
        <v>294</v>
      </c>
      <c r="F377" s="2" t="s">
        <v>1159</v>
      </c>
      <c r="G377" s="2" t="s">
        <v>786</v>
      </c>
      <c r="H377" s="2" t="s">
        <v>787</v>
      </c>
      <c r="I377" s="4">
        <v>0</v>
      </c>
      <c r="J377" s="4">
        <v>612354545</v>
      </c>
      <c r="K377" s="4">
        <f t="shared" si="5"/>
        <v>612354545</v>
      </c>
      <c r="L377" s="2" t="s">
        <v>784</v>
      </c>
      <c r="M377" s="2" t="s">
        <v>29</v>
      </c>
      <c r="N377" s="2" t="s">
        <v>295</v>
      </c>
      <c r="O377" s="6">
        <v>46111.788391666669</v>
      </c>
      <c r="P377" s="6">
        <v>46111.790360150473</v>
      </c>
      <c r="Q377" s="2" t="s">
        <v>785</v>
      </c>
      <c r="R377" s="2" t="s">
        <v>785</v>
      </c>
    </row>
    <row r="378" spans="1:18" ht="10.5" customHeight="1" x14ac:dyDescent="0.25">
      <c r="A378" s="5">
        <v>46111</v>
      </c>
      <c r="B378" s="2" t="s">
        <v>779</v>
      </c>
      <c r="C378" s="3" t="s">
        <v>1160</v>
      </c>
      <c r="D378" s="2" t="s">
        <v>747</v>
      </c>
      <c r="E378" s="2" t="s">
        <v>748</v>
      </c>
      <c r="F378" s="2" t="s">
        <v>1161</v>
      </c>
      <c r="G378" s="2" t="s">
        <v>782</v>
      </c>
      <c r="H378" s="2" t="s">
        <v>783</v>
      </c>
      <c r="I378" s="4">
        <v>266181818</v>
      </c>
      <c r="J378" s="4">
        <v>0</v>
      </c>
      <c r="K378" s="4">
        <f t="shared" si="5"/>
        <v>-266181818</v>
      </c>
      <c r="L378" s="2" t="s">
        <v>784</v>
      </c>
      <c r="M378" s="2" t="s">
        <v>20</v>
      </c>
      <c r="N378" s="2" t="s">
        <v>749</v>
      </c>
      <c r="O378" s="6">
        <v>46111.775224849538</v>
      </c>
      <c r="P378" s="6">
        <v>46111.775224849538</v>
      </c>
      <c r="Q378" s="2" t="s">
        <v>785</v>
      </c>
      <c r="R378" s="2" t="s">
        <v>785</v>
      </c>
    </row>
    <row r="379" spans="1:18" ht="10.5" customHeight="1" x14ac:dyDescent="0.25">
      <c r="A379" s="5">
        <v>46111</v>
      </c>
      <c r="B379" s="2" t="s">
        <v>779</v>
      </c>
      <c r="C379" s="3" t="s">
        <v>1160</v>
      </c>
      <c r="D379" s="2" t="s">
        <v>747</v>
      </c>
      <c r="E379" s="2" t="s">
        <v>748</v>
      </c>
      <c r="F379" s="2" t="s">
        <v>1161</v>
      </c>
      <c r="G379" s="2" t="s">
        <v>786</v>
      </c>
      <c r="H379" s="2" t="s">
        <v>787</v>
      </c>
      <c r="I379" s="4">
        <v>0</v>
      </c>
      <c r="J379" s="4">
        <v>260636364</v>
      </c>
      <c r="K379" s="4">
        <f t="shared" ref="K379:K439" si="6">J379-I379</f>
        <v>260636364</v>
      </c>
      <c r="L379" s="2" t="s">
        <v>784</v>
      </c>
      <c r="M379" s="2" t="s">
        <v>20</v>
      </c>
      <c r="N379" s="2" t="s">
        <v>749</v>
      </c>
      <c r="O379" s="6">
        <v>46111.775224849538</v>
      </c>
      <c r="P379" s="6">
        <v>46111.775224849538</v>
      </c>
      <c r="Q379" s="2" t="s">
        <v>785</v>
      </c>
      <c r="R379" s="2" t="s">
        <v>785</v>
      </c>
    </row>
    <row r="380" spans="1:18" ht="10.5" customHeight="1" x14ac:dyDescent="0.25">
      <c r="A380" s="5">
        <v>46111</v>
      </c>
      <c r="B380" s="2" t="s">
        <v>779</v>
      </c>
      <c r="C380" s="3" t="s">
        <v>1162</v>
      </c>
      <c r="D380" s="2" t="s">
        <v>384</v>
      </c>
      <c r="E380" s="2" t="s">
        <v>385</v>
      </c>
      <c r="F380" s="2" t="s">
        <v>1163</v>
      </c>
      <c r="G380" s="2" t="s">
        <v>782</v>
      </c>
      <c r="H380" s="2" t="s">
        <v>783</v>
      </c>
      <c r="I380" s="4">
        <v>714763636</v>
      </c>
      <c r="J380" s="4">
        <v>0</v>
      </c>
      <c r="K380" s="4">
        <f t="shared" si="6"/>
        <v>-714763636</v>
      </c>
      <c r="L380" s="2" t="s">
        <v>784</v>
      </c>
      <c r="M380" s="2" t="s">
        <v>20</v>
      </c>
      <c r="N380" s="2" t="s">
        <v>386</v>
      </c>
      <c r="O380" s="6">
        <v>46111.765849965283</v>
      </c>
      <c r="P380" s="6">
        <v>46111.765849965283</v>
      </c>
      <c r="Q380" s="2" t="s">
        <v>785</v>
      </c>
      <c r="R380" s="2" t="s">
        <v>785</v>
      </c>
    </row>
    <row r="381" spans="1:18" ht="10.5" customHeight="1" x14ac:dyDescent="0.25">
      <c r="A381" s="5">
        <v>46111</v>
      </c>
      <c r="B381" s="2" t="s">
        <v>779</v>
      </c>
      <c r="C381" s="3" t="s">
        <v>1162</v>
      </c>
      <c r="D381" s="2" t="s">
        <v>384</v>
      </c>
      <c r="E381" s="2" t="s">
        <v>385</v>
      </c>
      <c r="F381" s="2" t="s">
        <v>1163</v>
      </c>
      <c r="G381" s="2" t="s">
        <v>786</v>
      </c>
      <c r="H381" s="2" t="s">
        <v>787</v>
      </c>
      <c r="I381" s="4">
        <v>0</v>
      </c>
      <c r="J381" s="4">
        <v>730909091</v>
      </c>
      <c r="K381" s="4">
        <f t="shared" si="6"/>
        <v>730909091</v>
      </c>
      <c r="L381" s="2" t="s">
        <v>784</v>
      </c>
      <c r="M381" s="2" t="s">
        <v>20</v>
      </c>
      <c r="N381" s="2" t="s">
        <v>386</v>
      </c>
      <c r="O381" s="6">
        <v>46111.765849965283</v>
      </c>
      <c r="P381" s="6">
        <v>46111.765849965283</v>
      </c>
      <c r="Q381" s="2" t="s">
        <v>785</v>
      </c>
      <c r="R381" s="2" t="s">
        <v>785</v>
      </c>
    </row>
    <row r="382" spans="1:18" ht="10.5" customHeight="1" x14ac:dyDescent="0.25">
      <c r="A382" s="5">
        <v>46111</v>
      </c>
      <c r="B382" s="2" t="s">
        <v>779</v>
      </c>
      <c r="C382" s="3" t="s">
        <v>1164</v>
      </c>
      <c r="D382" s="2" t="s">
        <v>734</v>
      </c>
      <c r="E382" s="2" t="s">
        <v>735</v>
      </c>
      <c r="F382" s="2" t="s">
        <v>1165</v>
      </c>
      <c r="G382" s="2" t="s">
        <v>782</v>
      </c>
      <c r="H382" s="2" t="s">
        <v>783</v>
      </c>
      <c r="I382" s="4">
        <v>237381818</v>
      </c>
      <c r="J382" s="4">
        <v>0</v>
      </c>
      <c r="K382" s="4">
        <f t="shared" si="6"/>
        <v>-237381818</v>
      </c>
      <c r="L382" s="2" t="s">
        <v>784</v>
      </c>
      <c r="M382" s="2" t="s">
        <v>20</v>
      </c>
      <c r="N382" s="2" t="s">
        <v>736</v>
      </c>
      <c r="O382" s="6">
        <v>46111.770608101862</v>
      </c>
      <c r="P382" s="6">
        <v>46111.79659672454</v>
      </c>
      <c r="Q382" s="2" t="s">
        <v>785</v>
      </c>
      <c r="R382" s="2" t="s">
        <v>785</v>
      </c>
    </row>
    <row r="383" spans="1:18" ht="10.5" customHeight="1" x14ac:dyDescent="0.25">
      <c r="A383" s="5">
        <v>46111</v>
      </c>
      <c r="B383" s="2" t="s">
        <v>779</v>
      </c>
      <c r="C383" s="3" t="s">
        <v>1164</v>
      </c>
      <c r="D383" s="2" t="s">
        <v>734</v>
      </c>
      <c r="E383" s="2" t="s">
        <v>735</v>
      </c>
      <c r="F383" s="2" t="s">
        <v>1165</v>
      </c>
      <c r="G383" s="2" t="s">
        <v>786</v>
      </c>
      <c r="H383" s="2" t="s">
        <v>787</v>
      </c>
      <c r="I383" s="4">
        <v>0</v>
      </c>
      <c r="J383" s="4">
        <v>232436364</v>
      </c>
      <c r="K383" s="4">
        <f t="shared" si="6"/>
        <v>232436364</v>
      </c>
      <c r="L383" s="2" t="s">
        <v>784</v>
      </c>
      <c r="M383" s="2" t="s">
        <v>20</v>
      </c>
      <c r="N383" s="2" t="s">
        <v>736</v>
      </c>
      <c r="O383" s="6">
        <v>46111.770608101862</v>
      </c>
      <c r="P383" s="6">
        <v>46111.79659672454</v>
      </c>
      <c r="Q383" s="2" t="s">
        <v>785</v>
      </c>
      <c r="R383" s="2" t="s">
        <v>785</v>
      </c>
    </row>
    <row r="384" spans="1:18" ht="10.5" customHeight="1" x14ac:dyDescent="0.25">
      <c r="A384" s="5">
        <v>46111</v>
      </c>
      <c r="B384" s="2" t="s">
        <v>779</v>
      </c>
      <c r="C384" s="3" t="s">
        <v>1166</v>
      </c>
      <c r="D384" s="2" t="s">
        <v>480</v>
      </c>
      <c r="E384" s="2" t="s">
        <v>481</v>
      </c>
      <c r="F384" s="2" t="s">
        <v>1167</v>
      </c>
      <c r="G384" s="2" t="s">
        <v>782</v>
      </c>
      <c r="H384" s="2" t="s">
        <v>783</v>
      </c>
      <c r="I384" s="4">
        <v>461672727</v>
      </c>
      <c r="J384" s="4">
        <v>0</v>
      </c>
      <c r="K384" s="4">
        <f t="shared" si="6"/>
        <v>-461672727</v>
      </c>
      <c r="L384" s="2" t="s">
        <v>784</v>
      </c>
      <c r="M384" s="2" t="s">
        <v>50</v>
      </c>
      <c r="N384" s="2" t="s">
        <v>482</v>
      </c>
      <c r="O384" s="6">
        <v>46111.812376585651</v>
      </c>
      <c r="P384" s="6">
        <v>46111.817408599527</v>
      </c>
      <c r="Q384" s="2" t="s">
        <v>785</v>
      </c>
      <c r="R384" s="2" t="s">
        <v>785</v>
      </c>
    </row>
    <row r="385" spans="1:18" ht="10.5" customHeight="1" x14ac:dyDescent="0.25">
      <c r="A385" s="5">
        <v>46111</v>
      </c>
      <c r="B385" s="2" t="s">
        <v>779</v>
      </c>
      <c r="C385" s="3" t="s">
        <v>1166</v>
      </c>
      <c r="D385" s="2" t="s">
        <v>480</v>
      </c>
      <c r="E385" s="2" t="s">
        <v>481</v>
      </c>
      <c r="F385" s="2" t="s">
        <v>1167</v>
      </c>
      <c r="G385" s="2" t="s">
        <v>786</v>
      </c>
      <c r="H385" s="2" t="s">
        <v>787</v>
      </c>
      <c r="I385" s="4">
        <v>0</v>
      </c>
      <c r="J385" s="4">
        <v>433081818</v>
      </c>
      <c r="K385" s="4">
        <f t="shared" si="6"/>
        <v>433081818</v>
      </c>
      <c r="L385" s="2" t="s">
        <v>784</v>
      </c>
      <c r="M385" s="2" t="s">
        <v>50</v>
      </c>
      <c r="N385" s="2" t="s">
        <v>482</v>
      </c>
      <c r="O385" s="6">
        <v>46111.812376585651</v>
      </c>
      <c r="P385" s="6">
        <v>46111.817408599527</v>
      </c>
      <c r="Q385" s="2" t="s">
        <v>785</v>
      </c>
      <c r="R385" s="2" t="s">
        <v>785</v>
      </c>
    </row>
    <row r="386" spans="1:18" ht="10.5" customHeight="1" x14ac:dyDescent="0.25">
      <c r="A386" s="5">
        <v>46111</v>
      </c>
      <c r="B386" s="2" t="s">
        <v>779</v>
      </c>
      <c r="C386" s="3" t="s">
        <v>1168</v>
      </c>
      <c r="D386" s="2" t="s">
        <v>66</v>
      </c>
      <c r="E386" s="2" t="s">
        <v>67</v>
      </c>
      <c r="F386" s="2" t="s">
        <v>1169</v>
      </c>
      <c r="G386" s="2" t="s">
        <v>782</v>
      </c>
      <c r="H386" s="2" t="s">
        <v>783</v>
      </c>
      <c r="I386" s="4">
        <v>650181818</v>
      </c>
      <c r="J386" s="4">
        <v>0</v>
      </c>
      <c r="K386" s="4">
        <f t="shared" si="6"/>
        <v>-650181818</v>
      </c>
      <c r="L386" s="2" t="s">
        <v>784</v>
      </c>
      <c r="M386" s="2" t="s">
        <v>50</v>
      </c>
      <c r="N386" s="2" t="s">
        <v>68</v>
      </c>
      <c r="O386" s="6">
        <v>46111.795154780091</v>
      </c>
      <c r="P386" s="6">
        <v>46111.795154780091</v>
      </c>
      <c r="Q386" s="2" t="s">
        <v>785</v>
      </c>
      <c r="R386" s="2" t="s">
        <v>785</v>
      </c>
    </row>
    <row r="387" spans="1:18" ht="10.5" customHeight="1" x14ac:dyDescent="0.25">
      <c r="A387" s="5">
        <v>46111</v>
      </c>
      <c r="B387" s="2" t="s">
        <v>779</v>
      </c>
      <c r="C387" s="3" t="s">
        <v>1168</v>
      </c>
      <c r="D387" s="2" t="s">
        <v>66</v>
      </c>
      <c r="E387" s="2" t="s">
        <v>67</v>
      </c>
      <c r="F387" s="2" t="s">
        <v>1169</v>
      </c>
      <c r="G387" s="2" t="s">
        <v>786</v>
      </c>
      <c r="H387" s="2" t="s">
        <v>787</v>
      </c>
      <c r="I387" s="4">
        <v>0</v>
      </c>
      <c r="J387" s="4">
        <v>636636364</v>
      </c>
      <c r="K387" s="4">
        <f t="shared" si="6"/>
        <v>636636364</v>
      </c>
      <c r="L387" s="2" t="s">
        <v>784</v>
      </c>
      <c r="M387" s="2" t="s">
        <v>50</v>
      </c>
      <c r="N387" s="2" t="s">
        <v>68</v>
      </c>
      <c r="O387" s="6">
        <v>46111.795154780091</v>
      </c>
      <c r="P387" s="6">
        <v>46111.795154780091</v>
      </c>
      <c r="Q387" s="2" t="s">
        <v>785</v>
      </c>
      <c r="R387" s="2" t="s">
        <v>785</v>
      </c>
    </row>
    <row r="388" spans="1:18" ht="10.5" customHeight="1" x14ac:dyDescent="0.25">
      <c r="A388" s="5">
        <v>46111</v>
      </c>
      <c r="B388" s="2" t="s">
        <v>779</v>
      </c>
      <c r="C388" s="3" t="s">
        <v>1170</v>
      </c>
      <c r="D388" s="2" t="s">
        <v>47</v>
      </c>
      <c r="E388" s="2" t="s">
        <v>48</v>
      </c>
      <c r="F388" s="2" t="s">
        <v>1171</v>
      </c>
      <c r="G388" s="2" t="s">
        <v>782</v>
      </c>
      <c r="H388" s="2" t="s">
        <v>783</v>
      </c>
      <c r="I388" s="4">
        <v>650181818</v>
      </c>
      <c r="J388" s="4">
        <v>0</v>
      </c>
      <c r="K388" s="4">
        <f t="shared" si="6"/>
        <v>-650181818</v>
      </c>
      <c r="L388" s="2" t="s">
        <v>784</v>
      </c>
      <c r="M388" s="2" t="s">
        <v>50</v>
      </c>
      <c r="N388" s="2" t="s">
        <v>49</v>
      </c>
      <c r="O388" s="6">
        <v>46111.806106562501</v>
      </c>
      <c r="P388" s="6">
        <v>46111.806106562501</v>
      </c>
      <c r="Q388" s="2" t="s">
        <v>785</v>
      </c>
      <c r="R388" s="2" t="s">
        <v>785</v>
      </c>
    </row>
    <row r="389" spans="1:18" ht="10.5" customHeight="1" x14ac:dyDescent="0.25">
      <c r="A389" s="5">
        <v>46111</v>
      </c>
      <c r="B389" s="2" t="s">
        <v>779</v>
      </c>
      <c r="C389" s="3" t="s">
        <v>1170</v>
      </c>
      <c r="D389" s="2" t="s">
        <v>47</v>
      </c>
      <c r="E389" s="2" t="s">
        <v>48</v>
      </c>
      <c r="F389" s="2" t="s">
        <v>1171</v>
      </c>
      <c r="G389" s="2" t="s">
        <v>786</v>
      </c>
      <c r="H389" s="2" t="s">
        <v>787</v>
      </c>
      <c r="I389" s="4">
        <v>0</v>
      </c>
      <c r="J389" s="4">
        <v>636636364</v>
      </c>
      <c r="K389" s="4">
        <f t="shared" si="6"/>
        <v>636636364</v>
      </c>
      <c r="L389" s="2" t="s">
        <v>784</v>
      </c>
      <c r="M389" s="2" t="s">
        <v>50</v>
      </c>
      <c r="N389" s="2" t="s">
        <v>49</v>
      </c>
      <c r="O389" s="6">
        <v>46111.806106562501</v>
      </c>
      <c r="P389" s="6">
        <v>46111.806106562501</v>
      </c>
      <c r="Q389" s="2" t="s">
        <v>785</v>
      </c>
      <c r="R389" s="2" t="s">
        <v>785</v>
      </c>
    </row>
    <row r="390" spans="1:18" ht="10.5" customHeight="1" x14ac:dyDescent="0.25">
      <c r="A390" s="5">
        <v>46112</v>
      </c>
      <c r="B390" s="2" t="s">
        <v>779</v>
      </c>
      <c r="C390" s="3" t="s">
        <v>1172</v>
      </c>
      <c r="D390" s="2" t="s">
        <v>402</v>
      </c>
      <c r="E390" s="2" t="s">
        <v>403</v>
      </c>
      <c r="F390" s="2" t="s">
        <v>1173</v>
      </c>
      <c r="G390" s="2" t="s">
        <v>782</v>
      </c>
      <c r="H390" s="2" t="s">
        <v>783</v>
      </c>
      <c r="I390" s="4">
        <v>461672727</v>
      </c>
      <c r="J390" s="4">
        <v>0</v>
      </c>
      <c r="K390" s="4">
        <f t="shared" si="6"/>
        <v>-461672727</v>
      </c>
      <c r="L390" s="2" t="s">
        <v>784</v>
      </c>
      <c r="M390" s="2" t="s">
        <v>20</v>
      </c>
      <c r="N390" s="2" t="s">
        <v>404</v>
      </c>
      <c r="O390" s="6">
        <v>46111.853961840279</v>
      </c>
      <c r="P390" s="6">
        <v>46112.411635960649</v>
      </c>
      <c r="Q390" s="2" t="s">
        <v>785</v>
      </c>
      <c r="R390" s="2" t="s">
        <v>785</v>
      </c>
    </row>
    <row r="391" spans="1:18" ht="10.5" customHeight="1" x14ac:dyDescent="0.25">
      <c r="A391" s="5">
        <v>46112</v>
      </c>
      <c r="B391" s="2" t="s">
        <v>779</v>
      </c>
      <c r="C391" s="3" t="s">
        <v>1172</v>
      </c>
      <c r="D391" s="2" t="s">
        <v>402</v>
      </c>
      <c r="E391" s="2" t="s">
        <v>403</v>
      </c>
      <c r="F391" s="2" t="s">
        <v>1173</v>
      </c>
      <c r="G391" s="2" t="s">
        <v>786</v>
      </c>
      <c r="H391" s="2" t="s">
        <v>787</v>
      </c>
      <c r="I391" s="4">
        <v>0</v>
      </c>
      <c r="J391" s="4">
        <v>437627273</v>
      </c>
      <c r="K391" s="4">
        <f t="shared" si="6"/>
        <v>437627273</v>
      </c>
      <c r="L391" s="2" t="s">
        <v>784</v>
      </c>
      <c r="M391" s="2" t="s">
        <v>20</v>
      </c>
      <c r="N391" s="2" t="s">
        <v>404</v>
      </c>
      <c r="O391" s="6">
        <v>46111.853961840279</v>
      </c>
      <c r="P391" s="6">
        <v>46112.411635960649</v>
      </c>
      <c r="Q391" s="2" t="s">
        <v>785</v>
      </c>
      <c r="R391" s="2" t="s">
        <v>785</v>
      </c>
    </row>
    <row r="392" spans="1:18" ht="10.5" customHeight="1" x14ac:dyDescent="0.25">
      <c r="A392" s="5">
        <v>46112</v>
      </c>
      <c r="B392" s="2" t="s">
        <v>779</v>
      </c>
      <c r="C392" s="3" t="s">
        <v>1174</v>
      </c>
      <c r="D392" s="2" t="s">
        <v>177</v>
      </c>
      <c r="E392" s="2" t="s">
        <v>178</v>
      </c>
      <c r="F392" s="2" t="s">
        <v>1175</v>
      </c>
      <c r="G392" s="2" t="s">
        <v>782</v>
      </c>
      <c r="H392" s="2" t="s">
        <v>783</v>
      </c>
      <c r="I392" s="4">
        <v>653672727</v>
      </c>
      <c r="J392" s="4">
        <v>0</v>
      </c>
      <c r="K392" s="4">
        <f t="shared" si="6"/>
        <v>-653672727</v>
      </c>
      <c r="L392" s="2" t="s">
        <v>784</v>
      </c>
      <c r="M392" s="2" t="s">
        <v>29</v>
      </c>
      <c r="N392" s="2" t="s">
        <v>179</v>
      </c>
      <c r="O392" s="6">
        <v>46112.093395798613</v>
      </c>
      <c r="P392" s="6">
        <v>46112.093395798613</v>
      </c>
      <c r="Q392" s="2" t="s">
        <v>785</v>
      </c>
      <c r="R392" s="2" t="s">
        <v>785</v>
      </c>
    </row>
    <row r="393" spans="1:18" ht="10.5" customHeight="1" x14ac:dyDescent="0.25">
      <c r="A393" s="5">
        <v>46112</v>
      </c>
      <c r="B393" s="2" t="s">
        <v>779</v>
      </c>
      <c r="C393" s="3" t="s">
        <v>1174</v>
      </c>
      <c r="D393" s="2" t="s">
        <v>177</v>
      </c>
      <c r="E393" s="2" t="s">
        <v>178</v>
      </c>
      <c r="F393" s="2" t="s">
        <v>1175</v>
      </c>
      <c r="G393" s="2" t="s">
        <v>786</v>
      </c>
      <c r="H393" s="2" t="s">
        <v>787</v>
      </c>
      <c r="I393" s="4">
        <v>0</v>
      </c>
      <c r="J393" s="4">
        <v>671818182</v>
      </c>
      <c r="K393" s="4">
        <f t="shared" si="6"/>
        <v>671818182</v>
      </c>
      <c r="L393" s="2" t="s">
        <v>784</v>
      </c>
      <c r="M393" s="2" t="s">
        <v>29</v>
      </c>
      <c r="N393" s="2" t="s">
        <v>179</v>
      </c>
      <c r="O393" s="6">
        <v>46112.093395798613</v>
      </c>
      <c r="P393" s="6">
        <v>46112.093395798613</v>
      </c>
      <c r="Q393" s="2" t="s">
        <v>785</v>
      </c>
      <c r="R393" s="2" t="s">
        <v>785</v>
      </c>
    </row>
    <row r="394" spans="1:18" ht="10.5" customHeight="1" x14ac:dyDescent="0.25">
      <c r="A394" s="5">
        <v>46112</v>
      </c>
      <c r="B394" s="2" t="s">
        <v>779</v>
      </c>
      <c r="C394" s="3" t="s">
        <v>1176</v>
      </c>
      <c r="D394" s="2" t="s">
        <v>586</v>
      </c>
      <c r="E394" s="2" t="s">
        <v>587</v>
      </c>
      <c r="F394" s="2" t="s">
        <v>1177</v>
      </c>
      <c r="G394" s="2" t="s">
        <v>782</v>
      </c>
      <c r="H394" s="2" t="s">
        <v>783</v>
      </c>
      <c r="I394" s="4">
        <v>274909091</v>
      </c>
      <c r="J394" s="4">
        <v>0</v>
      </c>
      <c r="K394" s="4">
        <f t="shared" si="6"/>
        <v>-274909091</v>
      </c>
      <c r="L394" s="2" t="s">
        <v>784</v>
      </c>
      <c r="M394" s="2" t="s">
        <v>29</v>
      </c>
      <c r="N394" s="2" t="s">
        <v>588</v>
      </c>
      <c r="O394" s="6">
        <v>46112.103314270833</v>
      </c>
      <c r="P394" s="6">
        <v>46112.105803622682</v>
      </c>
      <c r="Q394" s="2" t="s">
        <v>785</v>
      </c>
      <c r="R394" s="2" t="s">
        <v>785</v>
      </c>
    </row>
    <row r="395" spans="1:18" ht="10.5" customHeight="1" x14ac:dyDescent="0.25">
      <c r="A395" s="5">
        <v>46112</v>
      </c>
      <c r="B395" s="2" t="s">
        <v>779</v>
      </c>
      <c r="C395" s="3" t="s">
        <v>1176</v>
      </c>
      <c r="D395" s="2" t="s">
        <v>586</v>
      </c>
      <c r="E395" s="2" t="s">
        <v>587</v>
      </c>
      <c r="F395" s="2" t="s">
        <v>1177</v>
      </c>
      <c r="G395" s="2" t="s">
        <v>786</v>
      </c>
      <c r="H395" s="2" t="s">
        <v>787</v>
      </c>
      <c r="I395" s="4">
        <v>0</v>
      </c>
      <c r="J395" s="4">
        <v>286363636</v>
      </c>
      <c r="K395" s="4">
        <f t="shared" si="6"/>
        <v>286363636</v>
      </c>
      <c r="L395" s="2" t="s">
        <v>784</v>
      </c>
      <c r="M395" s="2" t="s">
        <v>29</v>
      </c>
      <c r="N395" s="2" t="s">
        <v>588</v>
      </c>
      <c r="O395" s="6">
        <v>46112.103314270833</v>
      </c>
      <c r="P395" s="6">
        <v>46112.105803622682</v>
      </c>
      <c r="Q395" s="2" t="s">
        <v>785</v>
      </c>
      <c r="R395" s="2" t="s">
        <v>785</v>
      </c>
    </row>
    <row r="396" spans="1:18" ht="10.5" customHeight="1" x14ac:dyDescent="0.25">
      <c r="A396" s="5">
        <v>46112</v>
      </c>
      <c r="B396" s="2" t="s">
        <v>779</v>
      </c>
      <c r="C396" s="3" t="s">
        <v>1178</v>
      </c>
      <c r="D396" s="2" t="s">
        <v>438</v>
      </c>
      <c r="E396" s="2" t="s">
        <v>439</v>
      </c>
      <c r="F396" s="2" t="s">
        <v>1179</v>
      </c>
      <c r="G396" s="2" t="s">
        <v>782</v>
      </c>
      <c r="H396" s="2" t="s">
        <v>783</v>
      </c>
      <c r="I396" s="4">
        <v>461672727</v>
      </c>
      <c r="J396" s="4">
        <v>0</v>
      </c>
      <c r="K396" s="4">
        <f t="shared" si="6"/>
        <v>-461672727</v>
      </c>
      <c r="L396" s="2" t="s">
        <v>784</v>
      </c>
      <c r="M396" s="2" t="s">
        <v>29</v>
      </c>
      <c r="N396" s="2" t="s">
        <v>440</v>
      </c>
      <c r="O396" s="6">
        <v>46112.089204976852</v>
      </c>
      <c r="P396" s="6">
        <v>46112.089204976852</v>
      </c>
      <c r="Q396" s="2" t="s">
        <v>785</v>
      </c>
      <c r="R396" s="2" t="s">
        <v>785</v>
      </c>
    </row>
    <row r="397" spans="1:18" ht="10.5" customHeight="1" x14ac:dyDescent="0.25">
      <c r="A397" s="5">
        <v>46112</v>
      </c>
      <c r="B397" s="2" t="s">
        <v>779</v>
      </c>
      <c r="C397" s="3" t="s">
        <v>1178</v>
      </c>
      <c r="D397" s="2" t="s">
        <v>438</v>
      </c>
      <c r="E397" s="2" t="s">
        <v>439</v>
      </c>
      <c r="F397" s="2" t="s">
        <v>1179</v>
      </c>
      <c r="G397" s="2" t="s">
        <v>786</v>
      </c>
      <c r="H397" s="2" t="s">
        <v>787</v>
      </c>
      <c r="I397" s="4">
        <v>0</v>
      </c>
      <c r="J397" s="4">
        <v>431263636</v>
      </c>
      <c r="K397" s="4">
        <f t="shared" si="6"/>
        <v>431263636</v>
      </c>
      <c r="L397" s="2" t="s">
        <v>784</v>
      </c>
      <c r="M397" s="2" t="s">
        <v>29</v>
      </c>
      <c r="N397" s="2" t="s">
        <v>440</v>
      </c>
      <c r="O397" s="6">
        <v>46112.089204976852</v>
      </c>
      <c r="P397" s="6">
        <v>46112.089204976852</v>
      </c>
      <c r="Q397" s="2" t="s">
        <v>785</v>
      </c>
      <c r="R397" s="2" t="s">
        <v>785</v>
      </c>
    </row>
    <row r="398" spans="1:18" ht="10.5" customHeight="1" x14ac:dyDescent="0.25">
      <c r="A398" s="5">
        <v>46112</v>
      </c>
      <c r="B398" s="2" t="s">
        <v>779</v>
      </c>
      <c r="C398" s="3" t="s">
        <v>1180</v>
      </c>
      <c r="D398" s="2" t="s">
        <v>589</v>
      </c>
      <c r="E398" s="2" t="s">
        <v>590</v>
      </c>
      <c r="F398" s="2" t="s">
        <v>1181</v>
      </c>
      <c r="G398" s="2" t="s">
        <v>782</v>
      </c>
      <c r="H398" s="2" t="s">
        <v>783</v>
      </c>
      <c r="I398" s="4">
        <v>270545455</v>
      </c>
      <c r="J398" s="4">
        <v>0</v>
      </c>
      <c r="K398" s="4">
        <f t="shared" si="6"/>
        <v>-270545455</v>
      </c>
      <c r="L398" s="2" t="s">
        <v>784</v>
      </c>
      <c r="M398" s="2" t="s">
        <v>29</v>
      </c>
      <c r="N398" s="2" t="s">
        <v>591</v>
      </c>
      <c r="O398" s="6">
        <v>46112.117328356479</v>
      </c>
      <c r="P398" s="6">
        <v>46112.117328356479</v>
      </c>
      <c r="Q398" s="2" t="s">
        <v>785</v>
      </c>
      <c r="R398" s="2" t="s">
        <v>785</v>
      </c>
    </row>
    <row r="399" spans="1:18" ht="10.5" customHeight="1" x14ac:dyDescent="0.25">
      <c r="A399" s="5">
        <v>46112</v>
      </c>
      <c r="B399" s="2" t="s">
        <v>779</v>
      </c>
      <c r="C399" s="3" t="s">
        <v>1180</v>
      </c>
      <c r="D399" s="2" t="s">
        <v>589</v>
      </c>
      <c r="E399" s="2" t="s">
        <v>590</v>
      </c>
      <c r="F399" s="2" t="s">
        <v>1181</v>
      </c>
      <c r="G399" s="2" t="s">
        <v>786</v>
      </c>
      <c r="H399" s="2" t="s">
        <v>787</v>
      </c>
      <c r="I399" s="4">
        <v>0</v>
      </c>
      <c r="J399" s="4">
        <v>236185909</v>
      </c>
      <c r="K399" s="4">
        <f t="shared" si="6"/>
        <v>236185909</v>
      </c>
      <c r="L399" s="2" t="s">
        <v>784</v>
      </c>
      <c r="M399" s="2" t="s">
        <v>29</v>
      </c>
      <c r="N399" s="2" t="s">
        <v>591</v>
      </c>
      <c r="O399" s="6">
        <v>46112.117328356479</v>
      </c>
      <c r="P399" s="6">
        <v>46112.117328356479</v>
      </c>
      <c r="Q399" s="2" t="s">
        <v>785</v>
      </c>
      <c r="R399" s="2" t="s">
        <v>785</v>
      </c>
    </row>
    <row r="400" spans="1:18" ht="10.5" customHeight="1" x14ac:dyDescent="0.25">
      <c r="A400" s="5">
        <v>46112</v>
      </c>
      <c r="B400" s="2" t="s">
        <v>779</v>
      </c>
      <c r="C400" s="3" t="s">
        <v>1182</v>
      </c>
      <c r="D400" s="2" t="s">
        <v>530</v>
      </c>
      <c r="E400" s="2" t="s">
        <v>531</v>
      </c>
      <c r="F400" s="2" t="s">
        <v>1183</v>
      </c>
      <c r="G400" s="2" t="s">
        <v>782</v>
      </c>
      <c r="H400" s="2" t="s">
        <v>783</v>
      </c>
      <c r="I400" s="4">
        <v>263563636</v>
      </c>
      <c r="J400" s="4">
        <v>0</v>
      </c>
      <c r="K400" s="4">
        <f t="shared" si="6"/>
        <v>-263563636</v>
      </c>
      <c r="L400" s="2" t="s">
        <v>784</v>
      </c>
      <c r="M400" s="2" t="s">
        <v>29</v>
      </c>
      <c r="N400" s="2" t="s">
        <v>532</v>
      </c>
      <c r="O400" s="6">
        <v>46112.114624340284</v>
      </c>
      <c r="P400" s="6">
        <v>46112.114624340284</v>
      </c>
      <c r="Q400" s="2" t="s">
        <v>785</v>
      </c>
      <c r="R400" s="2" t="s">
        <v>785</v>
      </c>
    </row>
    <row r="401" spans="1:18" ht="10.5" customHeight="1" x14ac:dyDescent="0.25">
      <c r="A401" s="5">
        <v>46112</v>
      </c>
      <c r="B401" s="2" t="s">
        <v>779</v>
      </c>
      <c r="C401" s="3" t="s">
        <v>1182</v>
      </c>
      <c r="D401" s="2" t="s">
        <v>530</v>
      </c>
      <c r="E401" s="2" t="s">
        <v>531</v>
      </c>
      <c r="F401" s="2" t="s">
        <v>1183</v>
      </c>
      <c r="G401" s="2" t="s">
        <v>786</v>
      </c>
      <c r="H401" s="2" t="s">
        <v>787</v>
      </c>
      <c r="I401" s="4">
        <v>0</v>
      </c>
      <c r="J401" s="4">
        <v>248927273</v>
      </c>
      <c r="K401" s="4">
        <f t="shared" si="6"/>
        <v>248927273</v>
      </c>
      <c r="L401" s="2" t="s">
        <v>784</v>
      </c>
      <c r="M401" s="2" t="s">
        <v>29</v>
      </c>
      <c r="N401" s="2" t="s">
        <v>532</v>
      </c>
      <c r="O401" s="6">
        <v>46112.114624340284</v>
      </c>
      <c r="P401" s="6">
        <v>46112.114624340284</v>
      </c>
      <c r="Q401" s="2" t="s">
        <v>785</v>
      </c>
      <c r="R401" s="2" t="s">
        <v>785</v>
      </c>
    </row>
    <row r="402" spans="1:18" ht="10.5" customHeight="1" x14ac:dyDescent="0.25">
      <c r="A402" s="5">
        <v>46112</v>
      </c>
      <c r="B402" s="2" t="s">
        <v>779</v>
      </c>
      <c r="C402" s="3" t="s">
        <v>1184</v>
      </c>
      <c r="D402" s="2" t="s">
        <v>108</v>
      </c>
      <c r="E402" s="2" t="s">
        <v>109</v>
      </c>
      <c r="F402" s="2" t="s">
        <v>1185</v>
      </c>
      <c r="G402" s="2" t="s">
        <v>782</v>
      </c>
      <c r="H402" s="2" t="s">
        <v>783</v>
      </c>
      <c r="I402" s="4">
        <v>653672727</v>
      </c>
      <c r="J402" s="4">
        <v>0</v>
      </c>
      <c r="K402" s="4">
        <f t="shared" si="6"/>
        <v>-653672727</v>
      </c>
      <c r="L402" s="2" t="s">
        <v>784</v>
      </c>
      <c r="M402" s="2" t="s">
        <v>29</v>
      </c>
      <c r="N402" s="2" t="s">
        <v>110</v>
      </c>
      <c r="O402" s="6">
        <v>46112.109535185184</v>
      </c>
      <c r="P402" s="6">
        <v>46112.109535185184</v>
      </c>
      <c r="Q402" s="2" t="s">
        <v>785</v>
      </c>
      <c r="R402" s="2" t="s">
        <v>785</v>
      </c>
    </row>
    <row r="403" spans="1:18" ht="10.5" customHeight="1" x14ac:dyDescent="0.25">
      <c r="A403" s="5">
        <v>46112</v>
      </c>
      <c r="B403" s="2" t="s">
        <v>779</v>
      </c>
      <c r="C403" s="3" t="s">
        <v>1184</v>
      </c>
      <c r="D403" s="2" t="s">
        <v>108</v>
      </c>
      <c r="E403" s="2" t="s">
        <v>109</v>
      </c>
      <c r="F403" s="2" t="s">
        <v>1185</v>
      </c>
      <c r="G403" s="2" t="s">
        <v>786</v>
      </c>
      <c r="H403" s="2" t="s">
        <v>787</v>
      </c>
      <c r="I403" s="4">
        <v>0</v>
      </c>
      <c r="J403" s="4">
        <v>619145455</v>
      </c>
      <c r="K403" s="4">
        <f t="shared" si="6"/>
        <v>619145455</v>
      </c>
      <c r="L403" s="2" t="s">
        <v>784</v>
      </c>
      <c r="M403" s="2" t="s">
        <v>29</v>
      </c>
      <c r="N403" s="2" t="s">
        <v>110</v>
      </c>
      <c r="O403" s="6">
        <v>46112.109535185184</v>
      </c>
      <c r="P403" s="6">
        <v>46112.109535185184</v>
      </c>
      <c r="Q403" s="2" t="s">
        <v>785</v>
      </c>
      <c r="R403" s="2" t="s">
        <v>785</v>
      </c>
    </row>
    <row r="404" spans="1:18" ht="10.5" customHeight="1" x14ac:dyDescent="0.25">
      <c r="A404" s="5">
        <v>46112</v>
      </c>
      <c r="B404" s="2" t="s">
        <v>779</v>
      </c>
      <c r="C404" s="3" t="s">
        <v>1186</v>
      </c>
      <c r="D404" s="2" t="s">
        <v>408</v>
      </c>
      <c r="E404" s="2" t="s">
        <v>409</v>
      </c>
      <c r="F404" s="2" t="s">
        <v>1187</v>
      </c>
      <c r="G404" s="2" t="s">
        <v>782</v>
      </c>
      <c r="H404" s="2" t="s">
        <v>783</v>
      </c>
      <c r="I404" s="4">
        <v>461672727</v>
      </c>
      <c r="J404" s="4">
        <v>0</v>
      </c>
      <c r="K404" s="4">
        <f t="shared" si="6"/>
        <v>-461672727</v>
      </c>
      <c r="L404" s="2" t="s">
        <v>784</v>
      </c>
      <c r="M404" s="2" t="s">
        <v>54</v>
      </c>
      <c r="N404" s="2" t="s">
        <v>410</v>
      </c>
      <c r="O404" s="6">
        <v>46112.480517708333</v>
      </c>
      <c r="P404" s="6">
        <v>46112.480517708333</v>
      </c>
      <c r="Q404" s="2" t="s">
        <v>785</v>
      </c>
      <c r="R404" s="2" t="s">
        <v>785</v>
      </c>
    </row>
    <row r="405" spans="1:18" ht="10.5" customHeight="1" x14ac:dyDescent="0.25">
      <c r="A405" s="5">
        <v>46112</v>
      </c>
      <c r="B405" s="2" t="s">
        <v>779</v>
      </c>
      <c r="C405" s="3" t="s">
        <v>1186</v>
      </c>
      <c r="D405" s="2" t="s">
        <v>408</v>
      </c>
      <c r="E405" s="2" t="s">
        <v>409</v>
      </c>
      <c r="F405" s="2" t="s">
        <v>1187</v>
      </c>
      <c r="G405" s="2" t="s">
        <v>786</v>
      </c>
      <c r="H405" s="2" t="s">
        <v>787</v>
      </c>
      <c r="I405" s="4">
        <v>0</v>
      </c>
      <c r="J405" s="4">
        <v>442963636</v>
      </c>
      <c r="K405" s="4">
        <f t="shared" si="6"/>
        <v>442963636</v>
      </c>
      <c r="L405" s="2" t="s">
        <v>784</v>
      </c>
      <c r="M405" s="2" t="s">
        <v>54</v>
      </c>
      <c r="N405" s="2" t="s">
        <v>410</v>
      </c>
      <c r="O405" s="6">
        <v>46112.480517708333</v>
      </c>
      <c r="P405" s="6">
        <v>46112.480517708333</v>
      </c>
      <c r="Q405" s="2" t="s">
        <v>785</v>
      </c>
      <c r="R405" s="2" t="s">
        <v>785</v>
      </c>
    </row>
    <row r="406" spans="1:18" ht="10.5" customHeight="1" x14ac:dyDescent="0.25">
      <c r="A406" s="5">
        <v>46112</v>
      </c>
      <c r="B406" s="2" t="s">
        <v>779</v>
      </c>
      <c r="C406" s="3" t="s">
        <v>1188</v>
      </c>
      <c r="D406" s="2" t="s">
        <v>129</v>
      </c>
      <c r="E406" s="2" t="s">
        <v>130</v>
      </c>
      <c r="F406" s="2" t="s">
        <v>1189</v>
      </c>
      <c r="G406" s="2" t="s">
        <v>782</v>
      </c>
      <c r="H406" s="2" t="s">
        <v>783</v>
      </c>
      <c r="I406" s="4">
        <v>653672727</v>
      </c>
      <c r="J406" s="4">
        <v>0</v>
      </c>
      <c r="K406" s="4">
        <f t="shared" si="6"/>
        <v>-653672727</v>
      </c>
      <c r="L406" s="2" t="s">
        <v>784</v>
      </c>
      <c r="M406" s="2" t="s">
        <v>29</v>
      </c>
      <c r="N406" s="2" t="s">
        <v>131</v>
      </c>
      <c r="O406" s="6">
        <v>46112.488734027778</v>
      </c>
      <c r="P406" s="6">
        <v>46112.488734027778</v>
      </c>
      <c r="Q406" s="2" t="s">
        <v>785</v>
      </c>
      <c r="R406" s="2" t="s">
        <v>785</v>
      </c>
    </row>
    <row r="407" spans="1:18" ht="10.5" customHeight="1" x14ac:dyDescent="0.25">
      <c r="A407" s="5">
        <v>46112</v>
      </c>
      <c r="B407" s="2" t="s">
        <v>779</v>
      </c>
      <c r="C407" s="3" t="s">
        <v>1188</v>
      </c>
      <c r="D407" s="2" t="s">
        <v>129</v>
      </c>
      <c r="E407" s="2" t="s">
        <v>130</v>
      </c>
      <c r="F407" s="2" t="s">
        <v>1189</v>
      </c>
      <c r="G407" s="2" t="s">
        <v>786</v>
      </c>
      <c r="H407" s="2" t="s">
        <v>787</v>
      </c>
      <c r="I407" s="4">
        <v>0</v>
      </c>
      <c r="J407" s="4">
        <v>640054545</v>
      </c>
      <c r="K407" s="4">
        <f t="shared" si="6"/>
        <v>640054545</v>
      </c>
      <c r="L407" s="2" t="s">
        <v>784</v>
      </c>
      <c r="M407" s="2" t="s">
        <v>29</v>
      </c>
      <c r="N407" s="2" t="s">
        <v>131</v>
      </c>
      <c r="O407" s="6">
        <v>46112.488734027778</v>
      </c>
      <c r="P407" s="6">
        <v>46112.488734027778</v>
      </c>
      <c r="Q407" s="2" t="s">
        <v>785</v>
      </c>
      <c r="R407" s="2" t="s">
        <v>785</v>
      </c>
    </row>
    <row r="408" spans="1:18" ht="10.5" customHeight="1" x14ac:dyDescent="0.25">
      <c r="A408" s="5">
        <v>46112</v>
      </c>
      <c r="B408" s="2" t="s">
        <v>779</v>
      </c>
      <c r="C408" s="3" t="s">
        <v>1190</v>
      </c>
      <c r="D408" s="2" t="s">
        <v>243</v>
      </c>
      <c r="E408" s="2" t="s">
        <v>244</v>
      </c>
      <c r="F408" s="2" t="s">
        <v>1191</v>
      </c>
      <c r="G408" s="2" t="s">
        <v>782</v>
      </c>
      <c r="H408" s="2" t="s">
        <v>783</v>
      </c>
      <c r="I408" s="4">
        <v>653672727</v>
      </c>
      <c r="J408" s="4">
        <v>0</v>
      </c>
      <c r="K408" s="4">
        <f t="shared" si="6"/>
        <v>-653672727</v>
      </c>
      <c r="L408" s="2" t="s">
        <v>784</v>
      </c>
      <c r="M408" s="2" t="s">
        <v>54</v>
      </c>
      <c r="N408" s="2" t="s">
        <v>245</v>
      </c>
      <c r="O408" s="6">
        <v>46112.500285648151</v>
      </c>
      <c r="P408" s="6">
        <v>46112.500285648151</v>
      </c>
      <c r="Q408" s="2" t="s">
        <v>785</v>
      </c>
      <c r="R408" s="2" t="s">
        <v>785</v>
      </c>
    </row>
    <row r="409" spans="1:18" ht="10.5" customHeight="1" x14ac:dyDescent="0.25">
      <c r="A409" s="5">
        <v>46112</v>
      </c>
      <c r="B409" s="2" t="s">
        <v>779</v>
      </c>
      <c r="C409" s="3" t="s">
        <v>1190</v>
      </c>
      <c r="D409" s="2" t="s">
        <v>243</v>
      </c>
      <c r="E409" s="2" t="s">
        <v>244</v>
      </c>
      <c r="F409" s="2" t="s">
        <v>1191</v>
      </c>
      <c r="G409" s="2" t="s">
        <v>786</v>
      </c>
      <c r="H409" s="2" t="s">
        <v>787</v>
      </c>
      <c r="I409" s="4">
        <v>0</v>
      </c>
      <c r="J409" s="4">
        <v>640054545</v>
      </c>
      <c r="K409" s="4">
        <f t="shared" si="6"/>
        <v>640054545</v>
      </c>
      <c r="L409" s="2" t="s">
        <v>784</v>
      </c>
      <c r="M409" s="2" t="s">
        <v>54</v>
      </c>
      <c r="N409" s="2" t="s">
        <v>245</v>
      </c>
      <c r="O409" s="6">
        <v>46112.500285648151</v>
      </c>
      <c r="P409" s="6">
        <v>46112.500285648151</v>
      </c>
      <c r="Q409" s="2" t="s">
        <v>785</v>
      </c>
      <c r="R409" s="2" t="s">
        <v>785</v>
      </c>
    </row>
    <row r="410" spans="1:18" ht="10.5" customHeight="1" x14ac:dyDescent="0.25">
      <c r="A410" s="5">
        <v>46112</v>
      </c>
      <c r="B410" s="2" t="s">
        <v>779</v>
      </c>
      <c r="C410" s="3" t="s">
        <v>1192</v>
      </c>
      <c r="D410" s="2" t="s">
        <v>37</v>
      </c>
      <c r="E410" s="2" t="s">
        <v>38</v>
      </c>
      <c r="F410" s="2" t="s">
        <v>1193</v>
      </c>
      <c r="G410" s="2" t="s">
        <v>782</v>
      </c>
      <c r="H410" s="2" t="s">
        <v>783</v>
      </c>
      <c r="I410" s="4">
        <v>650181818</v>
      </c>
      <c r="J410" s="4">
        <v>0</v>
      </c>
      <c r="K410" s="4">
        <f t="shared" si="6"/>
        <v>-650181818</v>
      </c>
      <c r="L410" s="2" t="s">
        <v>784</v>
      </c>
      <c r="M410" s="2" t="s">
        <v>20</v>
      </c>
      <c r="N410" s="2" t="s">
        <v>39</v>
      </c>
      <c r="O410" s="6">
        <v>46112.080598148154</v>
      </c>
      <c r="P410" s="6">
        <v>46112.080598148154</v>
      </c>
      <c r="Q410" s="2" t="s">
        <v>785</v>
      </c>
      <c r="R410" s="2" t="s">
        <v>785</v>
      </c>
    </row>
    <row r="411" spans="1:18" ht="10.5" customHeight="1" x14ac:dyDescent="0.25">
      <c r="A411" s="5">
        <v>46112</v>
      </c>
      <c r="B411" s="2" t="s">
        <v>779</v>
      </c>
      <c r="C411" s="3" t="s">
        <v>1192</v>
      </c>
      <c r="D411" s="2" t="s">
        <v>37</v>
      </c>
      <c r="E411" s="2" t="s">
        <v>38</v>
      </c>
      <c r="F411" s="2" t="s">
        <v>1193</v>
      </c>
      <c r="G411" s="2" t="s">
        <v>786</v>
      </c>
      <c r="H411" s="2" t="s">
        <v>787</v>
      </c>
      <c r="I411" s="4">
        <v>0</v>
      </c>
      <c r="J411" s="4">
        <v>633453182</v>
      </c>
      <c r="K411" s="4">
        <f t="shared" si="6"/>
        <v>633453182</v>
      </c>
      <c r="L411" s="2" t="s">
        <v>784</v>
      </c>
      <c r="M411" s="2" t="s">
        <v>20</v>
      </c>
      <c r="N411" s="2" t="s">
        <v>39</v>
      </c>
      <c r="O411" s="6">
        <v>46112.080598148154</v>
      </c>
      <c r="P411" s="6">
        <v>46112.080598148154</v>
      </c>
      <c r="Q411" s="2" t="s">
        <v>785</v>
      </c>
      <c r="R411" s="2" t="s">
        <v>785</v>
      </c>
    </row>
    <row r="412" spans="1:18" ht="10.5" customHeight="1" x14ac:dyDescent="0.25">
      <c r="A412" s="5">
        <v>46112</v>
      </c>
      <c r="B412" s="2" t="s">
        <v>779</v>
      </c>
      <c r="C412" s="3" t="s">
        <v>1194</v>
      </c>
      <c r="D412" s="2" t="s">
        <v>342</v>
      </c>
      <c r="E412" s="2" t="s">
        <v>343</v>
      </c>
      <c r="F412" s="2" t="s">
        <v>1195</v>
      </c>
      <c r="G412" s="2" t="s">
        <v>782</v>
      </c>
      <c r="H412" s="2" t="s">
        <v>783</v>
      </c>
      <c r="I412" s="4">
        <v>714763636</v>
      </c>
      <c r="J412" s="4">
        <v>0</v>
      </c>
      <c r="K412" s="4">
        <f t="shared" si="6"/>
        <v>-714763636</v>
      </c>
      <c r="L412" s="2" t="s">
        <v>784</v>
      </c>
      <c r="M412" s="2" t="s">
        <v>50</v>
      </c>
      <c r="N412" s="2" t="s">
        <v>344</v>
      </c>
      <c r="O412" s="6">
        <v>46112.533560613418</v>
      </c>
      <c r="P412" s="6">
        <v>46112.535806944441</v>
      </c>
      <c r="Q412" s="2" t="s">
        <v>785</v>
      </c>
      <c r="R412" s="2" t="s">
        <v>785</v>
      </c>
    </row>
    <row r="413" spans="1:18" ht="10.5" customHeight="1" x14ac:dyDescent="0.25">
      <c r="A413" s="5">
        <v>46112</v>
      </c>
      <c r="B413" s="2" t="s">
        <v>779</v>
      </c>
      <c r="C413" s="3" t="s">
        <v>1194</v>
      </c>
      <c r="D413" s="2" t="s">
        <v>342</v>
      </c>
      <c r="E413" s="2" t="s">
        <v>343</v>
      </c>
      <c r="F413" s="2" t="s">
        <v>1195</v>
      </c>
      <c r="G413" s="2" t="s">
        <v>786</v>
      </c>
      <c r="H413" s="2" t="s">
        <v>787</v>
      </c>
      <c r="I413" s="4">
        <v>0</v>
      </c>
      <c r="J413" s="4">
        <v>699872727</v>
      </c>
      <c r="K413" s="4">
        <f t="shared" si="6"/>
        <v>699872727</v>
      </c>
      <c r="L413" s="2" t="s">
        <v>784</v>
      </c>
      <c r="M413" s="2" t="s">
        <v>50</v>
      </c>
      <c r="N413" s="2" t="s">
        <v>344</v>
      </c>
      <c r="O413" s="6">
        <v>46112.533560613418</v>
      </c>
      <c r="P413" s="6">
        <v>46112.535806944441</v>
      </c>
      <c r="Q413" s="2" t="s">
        <v>785</v>
      </c>
      <c r="R413" s="2" t="s">
        <v>785</v>
      </c>
    </row>
    <row r="414" spans="1:18" ht="10.5" customHeight="1" x14ac:dyDescent="0.25">
      <c r="A414" s="5">
        <v>46112</v>
      </c>
      <c r="B414" s="2" t="s">
        <v>779</v>
      </c>
      <c r="C414" s="3" t="s">
        <v>1196</v>
      </c>
      <c r="D414" s="2" t="s">
        <v>405</v>
      </c>
      <c r="E414" s="2" t="s">
        <v>406</v>
      </c>
      <c r="F414" s="2" t="s">
        <v>1197</v>
      </c>
      <c r="G414" s="2" t="s">
        <v>782</v>
      </c>
      <c r="H414" s="2" t="s">
        <v>783</v>
      </c>
      <c r="I414" s="4">
        <v>461672727</v>
      </c>
      <c r="J414" s="4">
        <v>0</v>
      </c>
      <c r="K414" s="4">
        <f t="shared" si="6"/>
        <v>-461672727</v>
      </c>
      <c r="L414" s="2" t="s">
        <v>784</v>
      </c>
      <c r="M414" s="2" t="s">
        <v>29</v>
      </c>
      <c r="N414" s="2" t="s">
        <v>407</v>
      </c>
      <c r="O414" s="6">
        <v>46112.552335613429</v>
      </c>
      <c r="P414" s="6">
        <v>46112.552335613429</v>
      </c>
      <c r="Q414" s="2" t="s">
        <v>785</v>
      </c>
      <c r="R414" s="2" t="s">
        <v>785</v>
      </c>
    </row>
    <row r="415" spans="1:18" ht="10.5" customHeight="1" x14ac:dyDescent="0.25">
      <c r="A415" s="5">
        <v>46112</v>
      </c>
      <c r="B415" s="2" t="s">
        <v>779</v>
      </c>
      <c r="C415" s="3" t="s">
        <v>1196</v>
      </c>
      <c r="D415" s="2" t="s">
        <v>405</v>
      </c>
      <c r="E415" s="2" t="s">
        <v>406</v>
      </c>
      <c r="F415" s="2" t="s">
        <v>1197</v>
      </c>
      <c r="G415" s="2" t="s">
        <v>786</v>
      </c>
      <c r="H415" s="2" t="s">
        <v>787</v>
      </c>
      <c r="I415" s="4">
        <v>0</v>
      </c>
      <c r="J415" s="4">
        <v>442963636</v>
      </c>
      <c r="K415" s="4">
        <f t="shared" si="6"/>
        <v>442963636</v>
      </c>
      <c r="L415" s="2" t="s">
        <v>784</v>
      </c>
      <c r="M415" s="2" t="s">
        <v>29</v>
      </c>
      <c r="N415" s="2" t="s">
        <v>407</v>
      </c>
      <c r="O415" s="6">
        <v>46112.552335613429</v>
      </c>
      <c r="P415" s="6">
        <v>46112.552335613429</v>
      </c>
      <c r="Q415" s="2" t="s">
        <v>785</v>
      </c>
      <c r="R415" s="2" t="s">
        <v>785</v>
      </c>
    </row>
    <row r="416" spans="1:18" ht="10.5" customHeight="1" x14ac:dyDescent="0.25">
      <c r="A416" s="179">
        <v>46112</v>
      </c>
      <c r="B416" s="180" t="s">
        <v>779</v>
      </c>
      <c r="C416" s="181" t="s">
        <v>1198</v>
      </c>
      <c r="D416" s="180" t="s">
        <v>150</v>
      </c>
      <c r="E416" s="180" t="s">
        <v>151</v>
      </c>
      <c r="F416" s="180" t="s">
        <v>1199</v>
      </c>
      <c r="G416" s="180" t="s">
        <v>782</v>
      </c>
      <c r="H416" s="180" t="s">
        <v>783</v>
      </c>
      <c r="I416" s="182">
        <v>653672727</v>
      </c>
      <c r="J416" s="182">
        <v>0</v>
      </c>
      <c r="K416" s="4">
        <f t="shared" si="6"/>
        <v>-653672727</v>
      </c>
      <c r="L416" s="183" t="s">
        <v>784</v>
      </c>
      <c r="M416" s="183" t="s">
        <v>29</v>
      </c>
      <c r="N416" s="184" t="s">
        <v>152</v>
      </c>
      <c r="O416" s="186">
        <v>46112.566168946803</v>
      </c>
      <c r="P416" s="186">
        <v>46112.566168946803</v>
      </c>
      <c r="Q416" s="185" t="s">
        <v>785</v>
      </c>
      <c r="R416" s="185" t="s">
        <v>785</v>
      </c>
    </row>
    <row r="417" spans="1:18" ht="10.5" customHeight="1" x14ac:dyDescent="0.25">
      <c r="A417" s="179">
        <v>46112</v>
      </c>
      <c r="B417" s="180" t="s">
        <v>779</v>
      </c>
      <c r="C417" s="181" t="s">
        <v>1198</v>
      </c>
      <c r="D417" s="180" t="s">
        <v>150</v>
      </c>
      <c r="E417" s="180" t="s">
        <v>151</v>
      </c>
      <c r="F417" s="180" t="s">
        <v>1199</v>
      </c>
      <c r="G417" s="180" t="s">
        <v>786</v>
      </c>
      <c r="H417" s="180" t="s">
        <v>787</v>
      </c>
      <c r="I417" s="182">
        <v>0</v>
      </c>
      <c r="J417" s="182">
        <v>611445455</v>
      </c>
      <c r="K417" s="4">
        <f t="shared" si="6"/>
        <v>611445455</v>
      </c>
      <c r="L417" s="183" t="s">
        <v>784</v>
      </c>
      <c r="M417" s="183" t="s">
        <v>29</v>
      </c>
      <c r="N417" s="184" t="s">
        <v>152</v>
      </c>
      <c r="O417" s="186">
        <v>46112.566168946803</v>
      </c>
      <c r="P417" s="186">
        <v>46112.566168946803</v>
      </c>
      <c r="Q417" s="185" t="s">
        <v>785</v>
      </c>
      <c r="R417" s="185" t="s">
        <v>785</v>
      </c>
    </row>
    <row r="418" spans="1:18" ht="10.5" customHeight="1" x14ac:dyDescent="0.25">
      <c r="A418" s="179">
        <v>46112</v>
      </c>
      <c r="B418" s="180" t="s">
        <v>779</v>
      </c>
      <c r="C418" s="181" t="s">
        <v>1200</v>
      </c>
      <c r="D418" s="180" t="s">
        <v>150</v>
      </c>
      <c r="E418" s="180" t="s">
        <v>151</v>
      </c>
      <c r="F418" s="180" t="s">
        <v>1201</v>
      </c>
      <c r="G418" s="180" t="s">
        <v>782</v>
      </c>
      <c r="H418" s="180" t="s">
        <v>783</v>
      </c>
      <c r="I418" s="182">
        <v>653672727</v>
      </c>
      <c r="J418" s="182">
        <v>0</v>
      </c>
      <c r="K418" s="4">
        <f t="shared" si="6"/>
        <v>-653672727</v>
      </c>
      <c r="L418" s="183" t="s">
        <v>784</v>
      </c>
      <c r="M418" s="183" t="s">
        <v>29</v>
      </c>
      <c r="N418" s="184" t="s">
        <v>1468</v>
      </c>
      <c r="O418" s="186">
        <v>46112.566525312497</v>
      </c>
      <c r="P418" s="186">
        <v>46120.908971840297</v>
      </c>
      <c r="Q418" s="185" t="s">
        <v>785</v>
      </c>
      <c r="R418" s="185" t="s">
        <v>1926</v>
      </c>
    </row>
    <row r="419" spans="1:18" ht="10.5" customHeight="1" x14ac:dyDescent="0.25">
      <c r="A419" s="179">
        <v>46112</v>
      </c>
      <c r="B419" s="180" t="s">
        <v>779</v>
      </c>
      <c r="C419" s="181" t="s">
        <v>1200</v>
      </c>
      <c r="D419" s="180" t="s">
        <v>150</v>
      </c>
      <c r="E419" s="180" t="s">
        <v>151</v>
      </c>
      <c r="F419" s="180" t="s">
        <v>1201</v>
      </c>
      <c r="G419" s="180" t="s">
        <v>786</v>
      </c>
      <c r="H419" s="180" t="s">
        <v>787</v>
      </c>
      <c r="I419" s="182">
        <v>0</v>
      </c>
      <c r="J419" s="182">
        <v>611445455</v>
      </c>
      <c r="K419" s="4">
        <f t="shared" si="6"/>
        <v>611445455</v>
      </c>
      <c r="L419" s="183" t="s">
        <v>784</v>
      </c>
      <c r="M419" s="183" t="s">
        <v>29</v>
      </c>
      <c r="N419" s="184" t="s">
        <v>1468</v>
      </c>
      <c r="O419" s="186">
        <v>46112.566525312497</v>
      </c>
      <c r="P419" s="186">
        <v>46120.908971840297</v>
      </c>
      <c r="Q419" s="185" t="s">
        <v>785</v>
      </c>
      <c r="R419" s="185" t="s">
        <v>1926</v>
      </c>
    </row>
    <row r="420" spans="1:18" ht="10.5" customHeight="1" x14ac:dyDescent="0.25">
      <c r="A420" s="5">
        <v>46112</v>
      </c>
      <c r="B420" s="2" t="s">
        <v>779</v>
      </c>
      <c r="C420" s="3" t="s">
        <v>1202</v>
      </c>
      <c r="D420" s="2" t="s">
        <v>634</v>
      </c>
      <c r="E420" s="2" t="s">
        <v>635</v>
      </c>
      <c r="F420" s="2" t="s">
        <v>1203</v>
      </c>
      <c r="G420" s="2" t="s">
        <v>782</v>
      </c>
      <c r="H420" s="2" t="s">
        <v>783</v>
      </c>
      <c r="I420" s="4">
        <v>270545455</v>
      </c>
      <c r="J420" s="4">
        <v>0</v>
      </c>
      <c r="K420" s="4">
        <f t="shared" si="6"/>
        <v>-270545455</v>
      </c>
      <c r="L420" s="2" t="s">
        <v>784</v>
      </c>
      <c r="M420" s="2" t="s">
        <v>29</v>
      </c>
      <c r="N420" s="2" t="s">
        <v>636</v>
      </c>
      <c r="O420" s="6">
        <v>46112.555952118048</v>
      </c>
      <c r="P420" s="6">
        <v>46112.555952118048</v>
      </c>
      <c r="Q420" s="2" t="s">
        <v>785</v>
      </c>
      <c r="R420" s="2" t="s">
        <v>785</v>
      </c>
    </row>
    <row r="421" spans="1:18" ht="10.5" customHeight="1" x14ac:dyDescent="0.25">
      <c r="A421" s="5">
        <v>46112</v>
      </c>
      <c r="B421" s="2" t="s">
        <v>779</v>
      </c>
      <c r="C421" s="3" t="s">
        <v>1202</v>
      </c>
      <c r="D421" s="2" t="s">
        <v>634</v>
      </c>
      <c r="E421" s="2" t="s">
        <v>635</v>
      </c>
      <c r="F421" s="2" t="s">
        <v>1203</v>
      </c>
      <c r="G421" s="2" t="s">
        <v>786</v>
      </c>
      <c r="H421" s="2" t="s">
        <v>787</v>
      </c>
      <c r="I421" s="4">
        <v>0</v>
      </c>
      <c r="J421" s="4">
        <v>240090909</v>
      </c>
      <c r="K421" s="4">
        <f t="shared" si="6"/>
        <v>240090909</v>
      </c>
      <c r="L421" s="2" t="s">
        <v>784</v>
      </c>
      <c r="M421" s="2" t="s">
        <v>29</v>
      </c>
      <c r="N421" s="2" t="s">
        <v>636</v>
      </c>
      <c r="O421" s="6">
        <v>46112.555952118048</v>
      </c>
      <c r="P421" s="6">
        <v>46112.555952118048</v>
      </c>
      <c r="Q421" s="2" t="s">
        <v>785</v>
      </c>
      <c r="R421" s="2" t="s">
        <v>785</v>
      </c>
    </row>
    <row r="422" spans="1:18" ht="10.5" customHeight="1" x14ac:dyDescent="0.25">
      <c r="A422" s="5">
        <v>46112</v>
      </c>
      <c r="B422" s="2" t="s">
        <v>779</v>
      </c>
      <c r="C422" s="3" t="s">
        <v>1204</v>
      </c>
      <c r="D422" s="2" t="s">
        <v>694</v>
      </c>
      <c r="E422" s="2" t="s">
        <v>695</v>
      </c>
      <c r="F422" s="2" t="s">
        <v>1205</v>
      </c>
      <c r="G422" s="2" t="s">
        <v>782</v>
      </c>
      <c r="H422" s="2" t="s">
        <v>783</v>
      </c>
      <c r="I422" s="4">
        <v>273363636</v>
      </c>
      <c r="J422" s="4">
        <v>0</v>
      </c>
      <c r="K422" s="4">
        <f t="shared" si="6"/>
        <v>-273363636</v>
      </c>
      <c r="L422" s="2" t="s">
        <v>784</v>
      </c>
      <c r="M422" s="2" t="s">
        <v>50</v>
      </c>
      <c r="N422" s="2" t="s">
        <v>696</v>
      </c>
      <c r="O422" s="6">
        <v>46112.586753587973</v>
      </c>
      <c r="P422" s="6">
        <v>46112.586753587973</v>
      </c>
      <c r="Q422" s="2" t="s">
        <v>785</v>
      </c>
      <c r="R422" s="2" t="s">
        <v>785</v>
      </c>
    </row>
    <row r="423" spans="1:18" ht="10.5" customHeight="1" x14ac:dyDescent="0.25">
      <c r="A423" s="5">
        <v>46112</v>
      </c>
      <c r="B423" s="2" t="s">
        <v>779</v>
      </c>
      <c r="C423" s="3" t="s">
        <v>1204</v>
      </c>
      <c r="D423" s="2" t="s">
        <v>694</v>
      </c>
      <c r="E423" s="2" t="s">
        <v>695</v>
      </c>
      <c r="F423" s="2" t="s">
        <v>1205</v>
      </c>
      <c r="G423" s="2" t="s">
        <v>786</v>
      </c>
      <c r="H423" s="2" t="s">
        <v>787</v>
      </c>
      <c r="I423" s="4">
        <v>0</v>
      </c>
      <c r="J423" s="4">
        <v>248545455</v>
      </c>
      <c r="K423" s="4">
        <f t="shared" si="6"/>
        <v>248545455</v>
      </c>
      <c r="L423" s="2" t="s">
        <v>784</v>
      </c>
      <c r="M423" s="2" t="s">
        <v>50</v>
      </c>
      <c r="N423" s="2" t="s">
        <v>696</v>
      </c>
      <c r="O423" s="6">
        <v>46112.586753587973</v>
      </c>
      <c r="P423" s="6">
        <v>46112.586753587973</v>
      </c>
      <c r="Q423" s="2" t="s">
        <v>785</v>
      </c>
      <c r="R423" s="2" t="s">
        <v>785</v>
      </c>
    </row>
    <row r="424" spans="1:18" ht="10.5" customHeight="1" x14ac:dyDescent="0.25">
      <c r="A424" s="5">
        <v>46112</v>
      </c>
      <c r="B424" s="2" t="s">
        <v>779</v>
      </c>
      <c r="C424" s="3" t="s">
        <v>1206</v>
      </c>
      <c r="D424" s="2" t="s">
        <v>228</v>
      </c>
      <c r="E424" s="2" t="s">
        <v>229</v>
      </c>
      <c r="F424" s="2" t="s">
        <v>1207</v>
      </c>
      <c r="G424" s="2" t="s">
        <v>782</v>
      </c>
      <c r="H424" s="2" t="s">
        <v>783</v>
      </c>
      <c r="I424" s="4">
        <v>653672727</v>
      </c>
      <c r="J424" s="4">
        <v>0</v>
      </c>
      <c r="K424" s="4">
        <f t="shared" si="6"/>
        <v>-653672727</v>
      </c>
      <c r="L424" s="2" t="s">
        <v>784</v>
      </c>
      <c r="M424" s="2" t="s">
        <v>29</v>
      </c>
      <c r="N424" s="2" t="s">
        <v>230</v>
      </c>
      <c r="O424" s="6">
        <v>46112.558333530091</v>
      </c>
      <c r="P424" s="6">
        <v>46112.587626122688</v>
      </c>
      <c r="Q424" s="2" t="s">
        <v>785</v>
      </c>
      <c r="R424" s="2" t="s">
        <v>785</v>
      </c>
    </row>
    <row r="425" spans="1:18" ht="10.5" customHeight="1" x14ac:dyDescent="0.25">
      <c r="A425" s="5">
        <v>46112</v>
      </c>
      <c r="B425" s="2" t="s">
        <v>779</v>
      </c>
      <c r="C425" s="3" t="s">
        <v>1206</v>
      </c>
      <c r="D425" s="2" t="s">
        <v>228</v>
      </c>
      <c r="E425" s="2" t="s">
        <v>229</v>
      </c>
      <c r="F425" s="2" t="s">
        <v>1207</v>
      </c>
      <c r="G425" s="2" t="s">
        <v>786</v>
      </c>
      <c r="H425" s="2" t="s">
        <v>787</v>
      </c>
      <c r="I425" s="4">
        <v>0</v>
      </c>
      <c r="J425" s="4">
        <v>619627273</v>
      </c>
      <c r="K425" s="4">
        <f t="shared" si="6"/>
        <v>619627273</v>
      </c>
      <c r="L425" s="2" t="s">
        <v>784</v>
      </c>
      <c r="M425" s="2" t="s">
        <v>29</v>
      </c>
      <c r="N425" s="2" t="s">
        <v>230</v>
      </c>
      <c r="O425" s="6">
        <v>46112.558333530091</v>
      </c>
      <c r="P425" s="6">
        <v>46112.587626122688</v>
      </c>
      <c r="Q425" s="2" t="s">
        <v>785</v>
      </c>
      <c r="R425" s="2" t="s">
        <v>785</v>
      </c>
    </row>
    <row r="426" spans="1:18" ht="10.5" customHeight="1" x14ac:dyDescent="0.25">
      <c r="A426" s="5">
        <v>46112</v>
      </c>
      <c r="B426" s="2" t="s">
        <v>779</v>
      </c>
      <c r="C426" s="3" t="s">
        <v>1208</v>
      </c>
      <c r="D426" s="2" t="s">
        <v>697</v>
      </c>
      <c r="E426" s="2" t="s">
        <v>698</v>
      </c>
      <c r="F426" s="2" t="s">
        <v>1209</v>
      </c>
      <c r="G426" s="2" t="s">
        <v>782</v>
      </c>
      <c r="H426" s="2" t="s">
        <v>783</v>
      </c>
      <c r="I426" s="4">
        <v>270545455</v>
      </c>
      <c r="J426" s="4">
        <v>0</v>
      </c>
      <c r="K426" s="4">
        <f t="shared" si="6"/>
        <v>-270545455</v>
      </c>
      <c r="L426" s="2" t="s">
        <v>784</v>
      </c>
      <c r="M426" s="2" t="s">
        <v>29</v>
      </c>
      <c r="N426" s="2" t="s">
        <v>699</v>
      </c>
      <c r="O426" s="6">
        <v>46112.575405752323</v>
      </c>
      <c r="P426" s="6">
        <v>46112.575405752323</v>
      </c>
      <c r="Q426" s="2" t="s">
        <v>785</v>
      </c>
      <c r="R426" s="2" t="s">
        <v>785</v>
      </c>
    </row>
    <row r="427" spans="1:18" ht="10.5" customHeight="1" x14ac:dyDescent="0.25">
      <c r="A427" s="5">
        <v>46112</v>
      </c>
      <c r="B427" s="2" t="s">
        <v>779</v>
      </c>
      <c r="C427" s="3" t="s">
        <v>1208</v>
      </c>
      <c r="D427" s="2" t="s">
        <v>697</v>
      </c>
      <c r="E427" s="2" t="s">
        <v>698</v>
      </c>
      <c r="F427" s="2" t="s">
        <v>1209</v>
      </c>
      <c r="G427" s="2" t="s">
        <v>786</v>
      </c>
      <c r="H427" s="2" t="s">
        <v>787</v>
      </c>
      <c r="I427" s="4">
        <v>0</v>
      </c>
      <c r="J427" s="4">
        <v>243090909</v>
      </c>
      <c r="K427" s="4">
        <f t="shared" si="6"/>
        <v>243090909</v>
      </c>
      <c r="L427" s="2" t="s">
        <v>784</v>
      </c>
      <c r="M427" s="2" t="s">
        <v>29</v>
      </c>
      <c r="N427" s="2" t="s">
        <v>699</v>
      </c>
      <c r="O427" s="6">
        <v>46112.575405752323</v>
      </c>
      <c r="P427" s="6">
        <v>46112.575405752323</v>
      </c>
      <c r="Q427" s="2" t="s">
        <v>785</v>
      </c>
      <c r="R427" s="2" t="s">
        <v>785</v>
      </c>
    </row>
    <row r="428" spans="1:18" ht="10.5" customHeight="1" x14ac:dyDescent="0.25">
      <c r="A428" s="5">
        <v>46112</v>
      </c>
      <c r="B428" s="2" t="s">
        <v>779</v>
      </c>
      <c r="C428" s="3" t="s">
        <v>1210</v>
      </c>
      <c r="D428" s="2" t="s">
        <v>267</v>
      </c>
      <c r="E428" s="2" t="s">
        <v>268</v>
      </c>
      <c r="F428" s="2" t="s">
        <v>1211</v>
      </c>
      <c r="G428" s="2" t="s">
        <v>782</v>
      </c>
      <c r="H428" s="2" t="s">
        <v>783</v>
      </c>
      <c r="I428" s="4">
        <v>653672727</v>
      </c>
      <c r="J428" s="4">
        <v>0</v>
      </c>
      <c r="K428" s="4">
        <f t="shared" si="6"/>
        <v>-653672727</v>
      </c>
      <c r="L428" s="2" t="s">
        <v>784</v>
      </c>
      <c r="M428" s="2" t="s">
        <v>29</v>
      </c>
      <c r="N428" s="2" t="s">
        <v>269</v>
      </c>
      <c r="O428" s="6">
        <v>46112.593461886572</v>
      </c>
      <c r="P428" s="6">
        <v>46112.593461886572</v>
      </c>
      <c r="Q428" s="2" t="s">
        <v>785</v>
      </c>
      <c r="R428" s="2" t="s">
        <v>785</v>
      </c>
    </row>
    <row r="429" spans="1:18" ht="10.5" customHeight="1" x14ac:dyDescent="0.25">
      <c r="A429" s="5">
        <v>46112</v>
      </c>
      <c r="B429" s="2" t="s">
        <v>779</v>
      </c>
      <c r="C429" s="3" t="s">
        <v>1210</v>
      </c>
      <c r="D429" s="2" t="s">
        <v>267</v>
      </c>
      <c r="E429" s="2" t="s">
        <v>268</v>
      </c>
      <c r="F429" s="2" t="s">
        <v>1211</v>
      </c>
      <c r="G429" s="2" t="s">
        <v>786</v>
      </c>
      <c r="H429" s="2" t="s">
        <v>787</v>
      </c>
      <c r="I429" s="4">
        <v>0</v>
      </c>
      <c r="J429" s="4">
        <v>596900000</v>
      </c>
      <c r="K429" s="4">
        <f t="shared" si="6"/>
        <v>596900000</v>
      </c>
      <c r="L429" s="2" t="s">
        <v>784</v>
      </c>
      <c r="M429" s="2" t="s">
        <v>29</v>
      </c>
      <c r="N429" s="2" t="s">
        <v>269</v>
      </c>
      <c r="O429" s="6">
        <v>46112.593461886572</v>
      </c>
      <c r="P429" s="6">
        <v>46112.593461886572</v>
      </c>
      <c r="Q429" s="2" t="s">
        <v>785</v>
      </c>
      <c r="R429" s="2" t="s">
        <v>785</v>
      </c>
    </row>
    <row r="430" spans="1:18" ht="10.5" customHeight="1" x14ac:dyDescent="0.25">
      <c r="A430" s="5">
        <v>46112</v>
      </c>
      <c r="B430" s="2" t="s">
        <v>779</v>
      </c>
      <c r="C430" s="3" t="s">
        <v>1212</v>
      </c>
      <c r="D430" s="2" t="s">
        <v>329</v>
      </c>
      <c r="E430" s="2" t="s">
        <v>330</v>
      </c>
      <c r="F430" s="2" t="s">
        <v>1213</v>
      </c>
      <c r="G430" s="2" t="s">
        <v>782</v>
      </c>
      <c r="H430" s="2" t="s">
        <v>783</v>
      </c>
      <c r="I430" s="4">
        <v>653672727</v>
      </c>
      <c r="J430" s="4">
        <v>0</v>
      </c>
      <c r="K430" s="4">
        <f t="shared" si="6"/>
        <v>-653672727</v>
      </c>
      <c r="L430" s="2" t="s">
        <v>784</v>
      </c>
      <c r="M430" s="2" t="s">
        <v>43</v>
      </c>
      <c r="N430" s="2" t="s">
        <v>331</v>
      </c>
      <c r="O430" s="6">
        <v>46112.628822766201</v>
      </c>
      <c r="P430" s="6">
        <v>46112.628822766201</v>
      </c>
      <c r="Q430" s="2" t="s">
        <v>785</v>
      </c>
      <c r="R430" s="2" t="s">
        <v>785</v>
      </c>
    </row>
    <row r="431" spans="1:18" ht="10.5" customHeight="1" x14ac:dyDescent="0.25">
      <c r="A431" s="5">
        <v>46112</v>
      </c>
      <c r="B431" s="2" t="s">
        <v>779</v>
      </c>
      <c r="C431" s="3" t="s">
        <v>1212</v>
      </c>
      <c r="D431" s="2" t="s">
        <v>329</v>
      </c>
      <c r="E431" s="2" t="s">
        <v>330</v>
      </c>
      <c r="F431" s="2" t="s">
        <v>1213</v>
      </c>
      <c r="G431" s="2" t="s">
        <v>786</v>
      </c>
      <c r="H431" s="2" t="s">
        <v>787</v>
      </c>
      <c r="I431" s="4">
        <v>0</v>
      </c>
      <c r="J431" s="4">
        <v>619627273</v>
      </c>
      <c r="K431" s="4">
        <f t="shared" si="6"/>
        <v>619627273</v>
      </c>
      <c r="L431" s="2" t="s">
        <v>784</v>
      </c>
      <c r="M431" s="2" t="s">
        <v>43</v>
      </c>
      <c r="N431" s="2" t="s">
        <v>331</v>
      </c>
      <c r="O431" s="6">
        <v>46112.628822766201</v>
      </c>
      <c r="P431" s="6">
        <v>46112.628822766201</v>
      </c>
      <c r="Q431" s="2" t="s">
        <v>785</v>
      </c>
      <c r="R431" s="2" t="s">
        <v>785</v>
      </c>
    </row>
    <row r="432" spans="1:18" ht="10.5" customHeight="1" x14ac:dyDescent="0.25">
      <c r="A432" s="5">
        <v>46112</v>
      </c>
      <c r="B432" s="2" t="s">
        <v>779</v>
      </c>
      <c r="C432" s="3" t="s">
        <v>1214</v>
      </c>
      <c r="D432" s="2" t="s">
        <v>622</v>
      </c>
      <c r="E432" s="2" t="s">
        <v>623</v>
      </c>
      <c r="F432" s="2" t="s">
        <v>1215</v>
      </c>
      <c r="G432" s="2" t="s">
        <v>782</v>
      </c>
      <c r="H432" s="2" t="s">
        <v>783</v>
      </c>
      <c r="I432" s="4">
        <v>273363636</v>
      </c>
      <c r="J432" s="4">
        <v>0</v>
      </c>
      <c r="K432" s="4">
        <f t="shared" si="6"/>
        <v>-273363636</v>
      </c>
      <c r="L432" s="2" t="s">
        <v>784</v>
      </c>
      <c r="M432" s="2" t="s">
        <v>43</v>
      </c>
      <c r="N432" s="2" t="s">
        <v>624</v>
      </c>
      <c r="O432" s="6">
        <v>46112.626548645843</v>
      </c>
      <c r="P432" s="6">
        <v>46112.626548645843</v>
      </c>
      <c r="Q432" s="2" t="s">
        <v>785</v>
      </c>
      <c r="R432" s="2" t="s">
        <v>785</v>
      </c>
    </row>
    <row r="433" spans="1:18" ht="10.5" customHeight="1" x14ac:dyDescent="0.25">
      <c r="A433" s="5">
        <v>46112</v>
      </c>
      <c r="B433" s="2" t="s">
        <v>779</v>
      </c>
      <c r="C433" s="3" t="s">
        <v>1214</v>
      </c>
      <c r="D433" s="2" t="s">
        <v>622</v>
      </c>
      <c r="E433" s="2" t="s">
        <v>623</v>
      </c>
      <c r="F433" s="2" t="s">
        <v>1215</v>
      </c>
      <c r="G433" s="2" t="s">
        <v>786</v>
      </c>
      <c r="H433" s="2" t="s">
        <v>787</v>
      </c>
      <c r="I433" s="4">
        <v>0</v>
      </c>
      <c r="J433" s="4">
        <v>240090909</v>
      </c>
      <c r="K433" s="4">
        <f t="shared" si="6"/>
        <v>240090909</v>
      </c>
      <c r="L433" s="2" t="s">
        <v>784</v>
      </c>
      <c r="M433" s="2" t="s">
        <v>43</v>
      </c>
      <c r="N433" s="2" t="s">
        <v>624</v>
      </c>
      <c r="O433" s="6">
        <v>46112.626548645843</v>
      </c>
      <c r="P433" s="6">
        <v>46112.626548645843</v>
      </c>
      <c r="Q433" s="2" t="s">
        <v>785</v>
      </c>
      <c r="R433" s="2" t="s">
        <v>785</v>
      </c>
    </row>
    <row r="434" spans="1:18" ht="10.5" customHeight="1" x14ac:dyDescent="0.25">
      <c r="A434" s="5">
        <v>46112</v>
      </c>
      <c r="B434" s="2" t="s">
        <v>779</v>
      </c>
      <c r="C434" s="3" t="s">
        <v>1216</v>
      </c>
      <c r="D434" s="2" t="s">
        <v>264</v>
      </c>
      <c r="E434" s="2" t="s">
        <v>265</v>
      </c>
      <c r="F434" s="2" t="s">
        <v>1217</v>
      </c>
      <c r="G434" s="2" t="s">
        <v>782</v>
      </c>
      <c r="H434" s="2" t="s">
        <v>783</v>
      </c>
      <c r="I434" s="4">
        <v>653672727</v>
      </c>
      <c r="J434" s="4">
        <v>0</v>
      </c>
      <c r="K434" s="4">
        <f t="shared" si="6"/>
        <v>-653672727</v>
      </c>
      <c r="L434" s="2" t="s">
        <v>784</v>
      </c>
      <c r="M434" s="2" t="s">
        <v>43</v>
      </c>
      <c r="N434" s="2" t="s">
        <v>266</v>
      </c>
      <c r="O434" s="6">
        <v>46112.665498495371</v>
      </c>
      <c r="P434" s="6">
        <v>46112.665498495371</v>
      </c>
      <c r="Q434" s="2" t="s">
        <v>785</v>
      </c>
      <c r="R434" s="2" t="s">
        <v>785</v>
      </c>
    </row>
    <row r="435" spans="1:18" ht="10.5" customHeight="1" x14ac:dyDescent="0.25">
      <c r="A435" s="5">
        <v>46112</v>
      </c>
      <c r="B435" s="2" t="s">
        <v>779</v>
      </c>
      <c r="C435" s="3" t="s">
        <v>1216</v>
      </c>
      <c r="D435" s="2" t="s">
        <v>264</v>
      </c>
      <c r="E435" s="2" t="s">
        <v>265</v>
      </c>
      <c r="F435" s="2" t="s">
        <v>1217</v>
      </c>
      <c r="G435" s="2" t="s">
        <v>786</v>
      </c>
      <c r="H435" s="2" t="s">
        <v>787</v>
      </c>
      <c r="I435" s="4">
        <v>0</v>
      </c>
      <c r="J435" s="4">
        <v>619627273</v>
      </c>
      <c r="K435" s="4">
        <f t="shared" si="6"/>
        <v>619627273</v>
      </c>
      <c r="L435" s="2" t="s">
        <v>784</v>
      </c>
      <c r="M435" s="2" t="s">
        <v>43</v>
      </c>
      <c r="N435" s="2" t="s">
        <v>266</v>
      </c>
      <c r="O435" s="6">
        <v>46112.665498495371</v>
      </c>
      <c r="P435" s="6">
        <v>46112.665498495371</v>
      </c>
      <c r="Q435" s="2" t="s">
        <v>785</v>
      </c>
      <c r="R435" s="2" t="s">
        <v>785</v>
      </c>
    </row>
    <row r="436" spans="1:18" ht="10.5" customHeight="1" x14ac:dyDescent="0.25">
      <c r="A436" s="5">
        <v>46112</v>
      </c>
      <c r="B436" s="2" t="s">
        <v>779</v>
      </c>
      <c r="C436" s="3" t="s">
        <v>1218</v>
      </c>
      <c r="D436" s="2" t="s">
        <v>16</v>
      </c>
      <c r="E436" s="2" t="s">
        <v>17</v>
      </c>
      <c r="F436" s="2" t="s">
        <v>1219</v>
      </c>
      <c r="G436" s="2" t="s">
        <v>782</v>
      </c>
      <c r="H436" s="2" t="s">
        <v>783</v>
      </c>
      <c r="I436" s="4">
        <v>1030050000</v>
      </c>
      <c r="J436" s="4">
        <v>0</v>
      </c>
      <c r="K436" s="4">
        <f t="shared" si="6"/>
        <v>-1030050000</v>
      </c>
      <c r="L436" s="2" t="s">
        <v>784</v>
      </c>
      <c r="M436" s="2" t="s">
        <v>20</v>
      </c>
      <c r="N436" s="2" t="s">
        <v>19</v>
      </c>
      <c r="O436" s="6">
        <v>46112.644482407413</v>
      </c>
      <c r="P436" s="6">
        <v>46112.644482407413</v>
      </c>
      <c r="Q436" s="2" t="s">
        <v>785</v>
      </c>
      <c r="R436" s="2" t="s">
        <v>785</v>
      </c>
    </row>
    <row r="437" spans="1:18" ht="10.5" customHeight="1" x14ac:dyDescent="0.25">
      <c r="A437" s="5">
        <v>46112</v>
      </c>
      <c r="B437" s="2" t="s">
        <v>779</v>
      </c>
      <c r="C437" s="3" t="s">
        <v>1218</v>
      </c>
      <c r="D437" s="2" t="s">
        <v>16</v>
      </c>
      <c r="E437" s="2" t="s">
        <v>17</v>
      </c>
      <c r="F437" s="2" t="s">
        <v>1219</v>
      </c>
      <c r="G437" s="2" t="s">
        <v>786</v>
      </c>
      <c r="H437" s="2" t="s">
        <v>787</v>
      </c>
      <c r="I437" s="4">
        <v>0</v>
      </c>
      <c r="J437" s="4">
        <v>911899409</v>
      </c>
      <c r="K437" s="4">
        <f t="shared" si="6"/>
        <v>911899409</v>
      </c>
      <c r="L437" s="2" t="s">
        <v>784</v>
      </c>
      <c r="M437" s="2" t="s">
        <v>20</v>
      </c>
      <c r="N437" s="2" t="s">
        <v>19</v>
      </c>
      <c r="O437" s="6">
        <v>46112.644482407413</v>
      </c>
      <c r="P437" s="6">
        <v>46112.644482407413</v>
      </c>
      <c r="Q437" s="2" t="s">
        <v>785</v>
      </c>
      <c r="R437" s="2" t="s">
        <v>785</v>
      </c>
    </row>
    <row r="438" spans="1:18" ht="10.5" customHeight="1" x14ac:dyDescent="0.25">
      <c r="A438" s="5">
        <v>46112</v>
      </c>
      <c r="B438" s="2" t="s">
        <v>779</v>
      </c>
      <c r="C438" s="3" t="s">
        <v>1220</v>
      </c>
      <c r="D438" s="2" t="s">
        <v>722</v>
      </c>
      <c r="E438" s="2" t="s">
        <v>723</v>
      </c>
      <c r="F438" s="2" t="s">
        <v>1221</v>
      </c>
      <c r="G438" s="2" t="s">
        <v>782</v>
      </c>
      <c r="H438" s="2" t="s">
        <v>783</v>
      </c>
      <c r="I438" s="4">
        <v>234763636</v>
      </c>
      <c r="J438" s="4">
        <v>0</v>
      </c>
      <c r="K438" s="4">
        <f t="shared" si="6"/>
        <v>-234763636</v>
      </c>
      <c r="L438" s="2" t="s">
        <v>784</v>
      </c>
      <c r="M438" s="2" t="s">
        <v>50</v>
      </c>
      <c r="N438" s="2" t="s">
        <v>724</v>
      </c>
      <c r="O438" s="6">
        <v>46112.669524884259</v>
      </c>
      <c r="P438" s="6">
        <v>46112.681777280093</v>
      </c>
      <c r="Q438" s="2" t="s">
        <v>785</v>
      </c>
      <c r="R438" s="2" t="s">
        <v>785</v>
      </c>
    </row>
    <row r="439" spans="1:18" ht="10.5" customHeight="1" x14ac:dyDescent="0.25">
      <c r="A439" s="5">
        <v>46112</v>
      </c>
      <c r="B439" s="2" t="s">
        <v>779</v>
      </c>
      <c r="C439" s="3" t="s">
        <v>1220</v>
      </c>
      <c r="D439" s="2" t="s">
        <v>722</v>
      </c>
      <c r="E439" s="2" t="s">
        <v>723</v>
      </c>
      <c r="F439" s="2" t="s">
        <v>1221</v>
      </c>
      <c r="G439" s="2" t="s">
        <v>786</v>
      </c>
      <c r="H439" s="2" t="s">
        <v>787</v>
      </c>
      <c r="I439" s="4">
        <v>0</v>
      </c>
      <c r="J439" s="4">
        <v>217081818</v>
      </c>
      <c r="K439" s="4">
        <f t="shared" si="6"/>
        <v>217081818</v>
      </c>
      <c r="L439" s="2" t="s">
        <v>784</v>
      </c>
      <c r="M439" s="2" t="s">
        <v>50</v>
      </c>
      <c r="N439" s="2" t="s">
        <v>724</v>
      </c>
      <c r="O439" s="6">
        <v>46112.669524884259</v>
      </c>
      <c r="P439" s="6">
        <v>46112.681777280093</v>
      </c>
      <c r="Q439" s="2" t="s">
        <v>785</v>
      </c>
      <c r="R439" s="2" t="s">
        <v>785</v>
      </c>
    </row>
    <row r="440" spans="1:18" ht="10.5" customHeight="1" x14ac:dyDescent="0.25">
      <c r="A440" s="5">
        <v>46112</v>
      </c>
      <c r="B440" s="2" t="s">
        <v>779</v>
      </c>
      <c r="C440" s="3" t="s">
        <v>1222</v>
      </c>
      <c r="D440" s="2" t="s">
        <v>471</v>
      </c>
      <c r="E440" s="2" t="s">
        <v>472</v>
      </c>
      <c r="F440" s="2" t="s">
        <v>1223</v>
      </c>
      <c r="G440" s="2" t="s">
        <v>782</v>
      </c>
      <c r="H440" s="2" t="s">
        <v>783</v>
      </c>
      <c r="I440" s="4">
        <v>473536364</v>
      </c>
      <c r="J440" s="4">
        <v>0</v>
      </c>
      <c r="K440" s="4">
        <f t="shared" ref="K440:K489" si="7">J440-I440</f>
        <v>-473536364</v>
      </c>
      <c r="L440" s="2" t="s">
        <v>784</v>
      </c>
      <c r="M440" s="2" t="s">
        <v>54</v>
      </c>
      <c r="N440" s="2" t="s">
        <v>473</v>
      </c>
      <c r="O440" s="6">
        <v>46112.677228854169</v>
      </c>
      <c r="P440" s="6">
        <v>46112.677228854169</v>
      </c>
      <c r="Q440" s="2" t="s">
        <v>785</v>
      </c>
      <c r="R440" s="2" t="s">
        <v>785</v>
      </c>
    </row>
    <row r="441" spans="1:18" ht="10.5" customHeight="1" x14ac:dyDescent="0.25">
      <c r="A441" s="5">
        <v>46112</v>
      </c>
      <c r="B441" s="2" t="s">
        <v>779</v>
      </c>
      <c r="C441" s="3" t="s">
        <v>1222</v>
      </c>
      <c r="D441" s="2" t="s">
        <v>471</v>
      </c>
      <c r="E441" s="2" t="s">
        <v>472</v>
      </c>
      <c r="F441" s="2" t="s">
        <v>1223</v>
      </c>
      <c r="G441" s="2" t="s">
        <v>786</v>
      </c>
      <c r="H441" s="2" t="s">
        <v>787</v>
      </c>
      <c r="I441" s="4">
        <v>0</v>
      </c>
      <c r="J441" s="4">
        <v>429327273</v>
      </c>
      <c r="K441" s="4">
        <f t="shared" si="7"/>
        <v>429327273</v>
      </c>
      <c r="L441" s="2" t="s">
        <v>784</v>
      </c>
      <c r="M441" s="2" t="s">
        <v>54</v>
      </c>
      <c r="N441" s="2" t="s">
        <v>473</v>
      </c>
      <c r="O441" s="6">
        <v>46112.677228854169</v>
      </c>
      <c r="P441" s="6">
        <v>46112.677228854169</v>
      </c>
      <c r="Q441" s="2" t="s">
        <v>785</v>
      </c>
      <c r="R441" s="2" t="s">
        <v>785</v>
      </c>
    </row>
    <row r="442" spans="1:18" ht="10.5" customHeight="1" x14ac:dyDescent="0.25">
      <c r="A442" s="5">
        <v>46112</v>
      </c>
      <c r="B442" s="2" t="s">
        <v>779</v>
      </c>
      <c r="C442" s="3" t="s">
        <v>1224</v>
      </c>
      <c r="D442" s="2" t="s">
        <v>468</v>
      </c>
      <c r="E442" s="2" t="s">
        <v>469</v>
      </c>
      <c r="F442" s="2" t="s">
        <v>1225</v>
      </c>
      <c r="G442" s="2" t="s">
        <v>782</v>
      </c>
      <c r="H442" s="2" t="s">
        <v>783</v>
      </c>
      <c r="I442" s="4">
        <v>461672727</v>
      </c>
      <c r="J442" s="4">
        <v>0</v>
      </c>
      <c r="K442" s="4">
        <f t="shared" si="7"/>
        <v>-461672727</v>
      </c>
      <c r="L442" s="2" t="s">
        <v>784</v>
      </c>
      <c r="M442" s="2" t="s">
        <v>54</v>
      </c>
      <c r="N442" s="2" t="s">
        <v>470</v>
      </c>
      <c r="O442" s="6">
        <v>46112.680554166669</v>
      </c>
      <c r="P442" s="6">
        <v>46112.680554166669</v>
      </c>
      <c r="Q442" s="2" t="s">
        <v>785</v>
      </c>
      <c r="R442" s="2" t="s">
        <v>785</v>
      </c>
    </row>
    <row r="443" spans="1:18" ht="10.5" customHeight="1" x14ac:dyDescent="0.25">
      <c r="A443" s="5">
        <v>46112</v>
      </c>
      <c r="B443" s="2" t="s">
        <v>779</v>
      </c>
      <c r="C443" s="3" t="s">
        <v>1224</v>
      </c>
      <c r="D443" s="2" t="s">
        <v>468</v>
      </c>
      <c r="E443" s="2" t="s">
        <v>469</v>
      </c>
      <c r="F443" s="2" t="s">
        <v>1225</v>
      </c>
      <c r="G443" s="2" t="s">
        <v>786</v>
      </c>
      <c r="H443" s="2" t="s">
        <v>787</v>
      </c>
      <c r="I443" s="4">
        <v>0</v>
      </c>
      <c r="J443" s="4">
        <v>426380045</v>
      </c>
      <c r="K443" s="4">
        <f t="shared" si="7"/>
        <v>426380045</v>
      </c>
      <c r="L443" s="2" t="s">
        <v>784</v>
      </c>
      <c r="M443" s="2" t="s">
        <v>54</v>
      </c>
      <c r="N443" s="2" t="s">
        <v>470</v>
      </c>
      <c r="O443" s="6">
        <v>46112.680554166669</v>
      </c>
      <c r="P443" s="6">
        <v>46112.680554166669</v>
      </c>
      <c r="Q443" s="2" t="s">
        <v>785</v>
      </c>
      <c r="R443" s="2" t="s">
        <v>785</v>
      </c>
    </row>
    <row r="444" spans="1:18" ht="10.5" customHeight="1" x14ac:dyDescent="0.25">
      <c r="A444" s="5">
        <v>46112</v>
      </c>
      <c r="B444" s="2" t="s">
        <v>779</v>
      </c>
      <c r="C444" s="3" t="s">
        <v>1226</v>
      </c>
      <c r="D444" s="2" t="s">
        <v>719</v>
      </c>
      <c r="E444" s="2" t="s">
        <v>720</v>
      </c>
      <c r="F444" s="2" t="s">
        <v>1227</v>
      </c>
      <c r="G444" s="2" t="s">
        <v>782</v>
      </c>
      <c r="H444" s="2" t="s">
        <v>783</v>
      </c>
      <c r="I444" s="4">
        <v>234763636</v>
      </c>
      <c r="J444" s="4">
        <v>0</v>
      </c>
      <c r="K444" s="4">
        <f t="shared" si="7"/>
        <v>-234763636</v>
      </c>
      <c r="L444" s="2" t="s">
        <v>784</v>
      </c>
      <c r="M444" s="2" t="s">
        <v>29</v>
      </c>
      <c r="N444" s="2" t="s">
        <v>721</v>
      </c>
      <c r="O444" s="6">
        <v>46112.687092708336</v>
      </c>
      <c r="P444" s="6">
        <v>46112.687092708336</v>
      </c>
      <c r="Q444" s="2" t="s">
        <v>785</v>
      </c>
      <c r="R444" s="2" t="s">
        <v>785</v>
      </c>
    </row>
    <row r="445" spans="1:18" ht="10.5" customHeight="1" x14ac:dyDescent="0.25">
      <c r="A445" s="5">
        <v>46112</v>
      </c>
      <c r="B445" s="2" t="s">
        <v>779</v>
      </c>
      <c r="C445" s="3" t="s">
        <v>1226</v>
      </c>
      <c r="D445" s="2" t="s">
        <v>719</v>
      </c>
      <c r="E445" s="2" t="s">
        <v>720</v>
      </c>
      <c r="F445" s="2" t="s">
        <v>1227</v>
      </c>
      <c r="G445" s="2" t="s">
        <v>786</v>
      </c>
      <c r="H445" s="2" t="s">
        <v>787</v>
      </c>
      <c r="I445" s="4">
        <v>0</v>
      </c>
      <c r="J445" s="4">
        <v>229872727</v>
      </c>
      <c r="K445" s="4">
        <f t="shared" si="7"/>
        <v>229872727</v>
      </c>
      <c r="L445" s="2" t="s">
        <v>784</v>
      </c>
      <c r="M445" s="2" t="s">
        <v>29</v>
      </c>
      <c r="N445" s="2" t="s">
        <v>721</v>
      </c>
      <c r="O445" s="6">
        <v>46112.687092708336</v>
      </c>
      <c r="P445" s="6">
        <v>46112.687092708336</v>
      </c>
      <c r="Q445" s="2" t="s">
        <v>785</v>
      </c>
      <c r="R445" s="2" t="s">
        <v>785</v>
      </c>
    </row>
    <row r="446" spans="1:18" ht="10.5" customHeight="1" x14ac:dyDescent="0.25">
      <c r="A446" s="5">
        <v>46112</v>
      </c>
      <c r="B446" s="2" t="s">
        <v>779</v>
      </c>
      <c r="C446" s="3" t="s">
        <v>1228</v>
      </c>
      <c r="D446" s="2" t="s">
        <v>637</v>
      </c>
      <c r="E446" s="2" t="s">
        <v>638</v>
      </c>
      <c r="F446" s="2" t="s">
        <v>1229</v>
      </c>
      <c r="G446" s="2" t="s">
        <v>782</v>
      </c>
      <c r="H446" s="2" t="s">
        <v>783</v>
      </c>
      <c r="I446" s="4">
        <v>263563636</v>
      </c>
      <c r="J446" s="4">
        <v>0</v>
      </c>
      <c r="K446" s="4">
        <f t="shared" si="7"/>
        <v>-263563636</v>
      </c>
      <c r="L446" s="2" t="s">
        <v>784</v>
      </c>
      <c r="M446" s="2" t="s">
        <v>54</v>
      </c>
      <c r="N446" s="2" t="s">
        <v>639</v>
      </c>
      <c r="O446" s="6">
        <v>46112.697241435177</v>
      </c>
      <c r="P446" s="6">
        <v>46112.697241435177</v>
      </c>
      <c r="Q446" s="2" t="s">
        <v>785</v>
      </c>
      <c r="R446" s="2" t="s">
        <v>785</v>
      </c>
    </row>
    <row r="447" spans="1:18" ht="10.5" customHeight="1" x14ac:dyDescent="0.25">
      <c r="A447" s="5">
        <v>46112</v>
      </c>
      <c r="B447" s="2" t="s">
        <v>779</v>
      </c>
      <c r="C447" s="3" t="s">
        <v>1228</v>
      </c>
      <c r="D447" s="2" t="s">
        <v>637</v>
      </c>
      <c r="E447" s="2" t="s">
        <v>638</v>
      </c>
      <c r="F447" s="2" t="s">
        <v>1229</v>
      </c>
      <c r="G447" s="2" t="s">
        <v>786</v>
      </c>
      <c r="H447" s="2" t="s">
        <v>787</v>
      </c>
      <c r="I447" s="4">
        <v>0</v>
      </c>
      <c r="J447" s="4">
        <v>258072727</v>
      </c>
      <c r="K447" s="4">
        <f t="shared" si="7"/>
        <v>258072727</v>
      </c>
      <c r="L447" s="2" t="s">
        <v>784</v>
      </c>
      <c r="M447" s="2" t="s">
        <v>54</v>
      </c>
      <c r="N447" s="2" t="s">
        <v>639</v>
      </c>
      <c r="O447" s="6">
        <v>46112.697241435177</v>
      </c>
      <c r="P447" s="6">
        <v>46112.697241435177</v>
      </c>
      <c r="Q447" s="2" t="s">
        <v>785</v>
      </c>
      <c r="R447" s="2" t="s">
        <v>785</v>
      </c>
    </row>
    <row r="448" spans="1:18" ht="10.5" customHeight="1" x14ac:dyDescent="0.25">
      <c r="A448" s="5">
        <v>46112</v>
      </c>
      <c r="B448" s="2" t="s">
        <v>779</v>
      </c>
      <c r="C448" s="3" t="s">
        <v>1230</v>
      </c>
      <c r="D448" s="2" t="s">
        <v>180</v>
      </c>
      <c r="E448" s="2" t="s">
        <v>181</v>
      </c>
      <c r="F448" s="2" t="s">
        <v>1231</v>
      </c>
      <c r="G448" s="2" t="s">
        <v>782</v>
      </c>
      <c r="H448" s="2" t="s">
        <v>783</v>
      </c>
      <c r="I448" s="4">
        <v>653672727</v>
      </c>
      <c r="J448" s="4">
        <v>0</v>
      </c>
      <c r="K448" s="4">
        <f t="shared" si="7"/>
        <v>-653672727</v>
      </c>
      <c r="L448" s="2" t="s">
        <v>784</v>
      </c>
      <c r="M448" s="2" t="s">
        <v>43</v>
      </c>
      <c r="N448" s="2" t="s">
        <v>182</v>
      </c>
      <c r="O448" s="6">
        <v>46112.706073692127</v>
      </c>
      <c r="P448" s="6">
        <v>46112.706073692127</v>
      </c>
      <c r="Q448" s="2" t="s">
        <v>785</v>
      </c>
      <c r="R448" s="2" t="s">
        <v>785</v>
      </c>
    </row>
    <row r="449" spans="1:18" ht="10.5" customHeight="1" x14ac:dyDescent="0.25">
      <c r="A449" s="5">
        <v>46112</v>
      </c>
      <c r="B449" s="2" t="s">
        <v>779</v>
      </c>
      <c r="C449" s="3" t="s">
        <v>1230</v>
      </c>
      <c r="D449" s="2" t="s">
        <v>180</v>
      </c>
      <c r="E449" s="2" t="s">
        <v>181</v>
      </c>
      <c r="F449" s="2" t="s">
        <v>1231</v>
      </c>
      <c r="G449" s="2" t="s">
        <v>786</v>
      </c>
      <c r="H449" s="2" t="s">
        <v>787</v>
      </c>
      <c r="I449" s="4">
        <v>0</v>
      </c>
      <c r="J449" s="4">
        <v>619627273</v>
      </c>
      <c r="K449" s="4">
        <f t="shared" si="7"/>
        <v>619627273</v>
      </c>
      <c r="L449" s="2" t="s">
        <v>784</v>
      </c>
      <c r="M449" s="2" t="s">
        <v>43</v>
      </c>
      <c r="N449" s="2" t="s">
        <v>182</v>
      </c>
      <c r="O449" s="6">
        <v>46112.706073692127</v>
      </c>
      <c r="P449" s="6">
        <v>46112.706073692127</v>
      </c>
      <c r="Q449" s="2" t="s">
        <v>785</v>
      </c>
      <c r="R449" s="2" t="s">
        <v>785</v>
      </c>
    </row>
    <row r="450" spans="1:18" ht="10.5" customHeight="1" x14ac:dyDescent="0.25">
      <c r="A450" s="5">
        <v>46112</v>
      </c>
      <c r="B450" s="2" t="s">
        <v>779</v>
      </c>
      <c r="C450" s="3" t="s">
        <v>1232</v>
      </c>
      <c r="D450" s="2" t="s">
        <v>290</v>
      </c>
      <c r="E450" s="2" t="s">
        <v>291</v>
      </c>
      <c r="F450" s="2" t="s">
        <v>1233</v>
      </c>
      <c r="G450" s="2" t="s">
        <v>782</v>
      </c>
      <c r="H450" s="2" t="s">
        <v>783</v>
      </c>
      <c r="I450" s="4">
        <v>653672727</v>
      </c>
      <c r="J450" s="4">
        <v>0</v>
      </c>
      <c r="K450" s="4">
        <f t="shared" si="7"/>
        <v>-653672727</v>
      </c>
      <c r="L450" s="2" t="s">
        <v>784</v>
      </c>
      <c r="M450" s="2" t="s">
        <v>50</v>
      </c>
      <c r="N450" s="2" t="s">
        <v>292</v>
      </c>
      <c r="O450" s="6">
        <v>46112.710973807873</v>
      </c>
      <c r="P450" s="6">
        <v>46112.710973807873</v>
      </c>
      <c r="Q450" s="2" t="s">
        <v>785</v>
      </c>
      <c r="R450" s="2" t="s">
        <v>785</v>
      </c>
    </row>
    <row r="451" spans="1:18" ht="10.5" customHeight="1" x14ac:dyDescent="0.25">
      <c r="A451" s="5">
        <v>46112</v>
      </c>
      <c r="B451" s="2" t="s">
        <v>779</v>
      </c>
      <c r="C451" s="3" t="s">
        <v>1232</v>
      </c>
      <c r="D451" s="2" t="s">
        <v>290</v>
      </c>
      <c r="E451" s="2" t="s">
        <v>291</v>
      </c>
      <c r="F451" s="2" t="s">
        <v>1233</v>
      </c>
      <c r="G451" s="2" t="s">
        <v>786</v>
      </c>
      <c r="H451" s="2" t="s">
        <v>787</v>
      </c>
      <c r="I451" s="4">
        <v>0</v>
      </c>
      <c r="J451" s="4">
        <v>619627273</v>
      </c>
      <c r="K451" s="4">
        <f t="shared" si="7"/>
        <v>619627273</v>
      </c>
      <c r="L451" s="2" t="s">
        <v>784</v>
      </c>
      <c r="M451" s="2" t="s">
        <v>50</v>
      </c>
      <c r="N451" s="2" t="s">
        <v>292</v>
      </c>
      <c r="O451" s="6">
        <v>46112.710973807873</v>
      </c>
      <c r="P451" s="6">
        <v>46112.710973807873</v>
      </c>
      <c r="Q451" s="2" t="s">
        <v>785</v>
      </c>
      <c r="R451" s="2" t="s">
        <v>785</v>
      </c>
    </row>
    <row r="452" spans="1:18" ht="10.5" customHeight="1" x14ac:dyDescent="0.25">
      <c r="A452" s="5">
        <v>46112</v>
      </c>
      <c r="B452" s="2" t="s">
        <v>779</v>
      </c>
      <c r="C452" s="3" t="s">
        <v>1234</v>
      </c>
      <c r="D452" s="2" t="s">
        <v>55</v>
      </c>
      <c r="E452" s="2" t="s">
        <v>56</v>
      </c>
      <c r="F452" s="2" t="s">
        <v>1235</v>
      </c>
      <c r="G452" s="2" t="s">
        <v>782</v>
      </c>
      <c r="H452" s="2" t="s">
        <v>783</v>
      </c>
      <c r="I452" s="4">
        <v>650181818</v>
      </c>
      <c r="J452" s="4">
        <v>0</v>
      </c>
      <c r="K452" s="4">
        <f t="shared" si="7"/>
        <v>-650181818</v>
      </c>
      <c r="L452" s="2" t="s">
        <v>784</v>
      </c>
      <c r="M452" s="2" t="s">
        <v>29</v>
      </c>
      <c r="N452" s="2" t="s">
        <v>57</v>
      </c>
      <c r="O452" s="6">
        <v>46112.725821874999</v>
      </c>
      <c r="P452" s="6">
        <v>46112.729700775461</v>
      </c>
      <c r="Q452" s="2" t="s">
        <v>785</v>
      </c>
      <c r="R452" s="2" t="s">
        <v>785</v>
      </c>
    </row>
    <row r="453" spans="1:18" ht="10.5" customHeight="1" x14ac:dyDescent="0.25">
      <c r="A453" s="5">
        <v>46112</v>
      </c>
      <c r="B453" s="2" t="s">
        <v>779</v>
      </c>
      <c r="C453" s="3" t="s">
        <v>1234</v>
      </c>
      <c r="D453" s="2" t="s">
        <v>55</v>
      </c>
      <c r="E453" s="2" t="s">
        <v>56</v>
      </c>
      <c r="F453" s="2" t="s">
        <v>1235</v>
      </c>
      <c r="G453" s="2" t="s">
        <v>786</v>
      </c>
      <c r="H453" s="2" t="s">
        <v>787</v>
      </c>
      <c r="I453" s="4">
        <v>0</v>
      </c>
      <c r="J453" s="4">
        <v>605409091</v>
      </c>
      <c r="K453" s="4">
        <f t="shared" si="7"/>
        <v>605409091</v>
      </c>
      <c r="L453" s="2" t="s">
        <v>784</v>
      </c>
      <c r="M453" s="2" t="s">
        <v>29</v>
      </c>
      <c r="N453" s="2" t="s">
        <v>57</v>
      </c>
      <c r="O453" s="6">
        <v>46112.725821874999</v>
      </c>
      <c r="P453" s="6">
        <v>46112.729700775461</v>
      </c>
      <c r="Q453" s="2" t="s">
        <v>785</v>
      </c>
      <c r="R453" s="2" t="s">
        <v>785</v>
      </c>
    </row>
    <row r="454" spans="1:18" ht="10.5" customHeight="1" x14ac:dyDescent="0.25">
      <c r="A454" s="5">
        <v>46112</v>
      </c>
      <c r="B454" s="2" t="s">
        <v>779</v>
      </c>
      <c r="C454" s="3" t="s">
        <v>1238</v>
      </c>
      <c r="D454" s="2" t="s">
        <v>311</v>
      </c>
      <c r="E454" s="2" t="s">
        <v>312</v>
      </c>
      <c r="F454" s="2" t="s">
        <v>1239</v>
      </c>
      <c r="G454" s="2" t="s">
        <v>782</v>
      </c>
      <c r="H454" s="2" t="s">
        <v>783</v>
      </c>
      <c r="I454" s="4">
        <v>653672727</v>
      </c>
      <c r="J454" s="4">
        <v>0</v>
      </c>
      <c r="K454" s="4">
        <f t="shared" si="7"/>
        <v>-653672727</v>
      </c>
      <c r="L454" s="2" t="s">
        <v>784</v>
      </c>
      <c r="M454" s="2" t="s">
        <v>20</v>
      </c>
      <c r="N454" s="2" t="s">
        <v>313</v>
      </c>
      <c r="O454" s="6">
        <v>46112.635917743057</v>
      </c>
      <c r="P454" s="6">
        <v>46112.635917743057</v>
      </c>
      <c r="Q454" s="2" t="s">
        <v>785</v>
      </c>
      <c r="R454" s="2" t="s">
        <v>785</v>
      </c>
    </row>
    <row r="455" spans="1:18" ht="10.5" customHeight="1" x14ac:dyDescent="0.25">
      <c r="A455" s="5">
        <v>46112</v>
      </c>
      <c r="B455" s="2" t="s">
        <v>779</v>
      </c>
      <c r="C455" s="3" t="s">
        <v>1238</v>
      </c>
      <c r="D455" s="2" t="s">
        <v>311</v>
      </c>
      <c r="E455" s="2" t="s">
        <v>312</v>
      </c>
      <c r="F455" s="2" t="s">
        <v>1239</v>
      </c>
      <c r="G455" s="2" t="s">
        <v>786</v>
      </c>
      <c r="H455" s="2" t="s">
        <v>787</v>
      </c>
      <c r="I455" s="4">
        <v>0</v>
      </c>
      <c r="J455" s="4">
        <v>630963636</v>
      </c>
      <c r="K455" s="4">
        <f t="shared" si="7"/>
        <v>630963636</v>
      </c>
      <c r="L455" s="2" t="s">
        <v>784</v>
      </c>
      <c r="M455" s="2" t="s">
        <v>20</v>
      </c>
      <c r="N455" s="2" t="s">
        <v>313</v>
      </c>
      <c r="O455" s="6">
        <v>46112.635917743057</v>
      </c>
      <c r="P455" s="6">
        <v>46112.635917743057</v>
      </c>
      <c r="Q455" s="2" t="s">
        <v>785</v>
      </c>
      <c r="R455" s="2" t="s">
        <v>785</v>
      </c>
    </row>
    <row r="456" spans="1:18" ht="10.5" customHeight="1" x14ac:dyDescent="0.25">
      <c r="A456" s="5">
        <v>46112</v>
      </c>
      <c r="B456" s="2" t="s">
        <v>779</v>
      </c>
      <c r="C456" s="3" t="s">
        <v>1240</v>
      </c>
      <c r="D456" s="2" t="s">
        <v>76</v>
      </c>
      <c r="E456" s="2" t="s">
        <v>77</v>
      </c>
      <c r="F456" s="2" t="s">
        <v>1241</v>
      </c>
      <c r="G456" s="2" t="s">
        <v>782</v>
      </c>
      <c r="H456" s="2" t="s">
        <v>783</v>
      </c>
      <c r="I456" s="4">
        <v>601309091</v>
      </c>
      <c r="J456" s="4">
        <v>0</v>
      </c>
      <c r="K456" s="4">
        <f t="shared" si="7"/>
        <v>-601309091</v>
      </c>
      <c r="L456" s="2" t="s">
        <v>784</v>
      </c>
      <c r="M456" s="2" t="s">
        <v>50</v>
      </c>
      <c r="N456" s="2" t="s">
        <v>78</v>
      </c>
      <c r="O456" s="6">
        <v>46112.732302928242</v>
      </c>
      <c r="P456" s="6">
        <v>46112.732302928242</v>
      </c>
      <c r="Q456" s="2" t="s">
        <v>785</v>
      </c>
      <c r="R456" s="2" t="s">
        <v>785</v>
      </c>
    </row>
    <row r="457" spans="1:18" ht="10.5" customHeight="1" x14ac:dyDescent="0.25">
      <c r="A457" s="5">
        <v>46112</v>
      </c>
      <c r="B457" s="2" t="s">
        <v>779</v>
      </c>
      <c r="C457" s="3" t="s">
        <v>1240</v>
      </c>
      <c r="D457" s="2" t="s">
        <v>76</v>
      </c>
      <c r="E457" s="2" t="s">
        <v>77</v>
      </c>
      <c r="F457" s="2" t="s">
        <v>1241</v>
      </c>
      <c r="G457" s="2" t="s">
        <v>786</v>
      </c>
      <c r="H457" s="2" t="s">
        <v>787</v>
      </c>
      <c r="I457" s="4">
        <v>0</v>
      </c>
      <c r="J457" s="4">
        <v>588781818</v>
      </c>
      <c r="K457" s="4">
        <f t="shared" si="7"/>
        <v>588781818</v>
      </c>
      <c r="L457" s="2" t="s">
        <v>784</v>
      </c>
      <c r="M457" s="2" t="s">
        <v>50</v>
      </c>
      <c r="N457" s="2" t="s">
        <v>78</v>
      </c>
      <c r="O457" s="6">
        <v>46112.732302928242</v>
      </c>
      <c r="P457" s="6">
        <v>46112.732302928242</v>
      </c>
      <c r="Q457" s="2" t="s">
        <v>785</v>
      </c>
      <c r="R457" s="2" t="s">
        <v>785</v>
      </c>
    </row>
    <row r="458" spans="1:18" ht="10.5" customHeight="1" x14ac:dyDescent="0.25">
      <c r="A458" s="5">
        <v>46112</v>
      </c>
      <c r="B458" s="2" t="s">
        <v>779</v>
      </c>
      <c r="C458" s="3" t="s">
        <v>1242</v>
      </c>
      <c r="D458" s="2" t="s">
        <v>565</v>
      </c>
      <c r="E458" s="2" t="s">
        <v>566</v>
      </c>
      <c r="F458" s="2" t="s">
        <v>1243</v>
      </c>
      <c r="G458" s="2" t="s">
        <v>782</v>
      </c>
      <c r="H458" s="2" t="s">
        <v>783</v>
      </c>
      <c r="I458" s="4">
        <v>263563636</v>
      </c>
      <c r="J458" s="4">
        <v>0</v>
      </c>
      <c r="K458" s="4">
        <f t="shared" si="7"/>
        <v>-263563636</v>
      </c>
      <c r="L458" s="2" t="s">
        <v>784</v>
      </c>
      <c r="M458" s="2" t="s">
        <v>29</v>
      </c>
      <c r="N458" s="2" t="s">
        <v>567</v>
      </c>
      <c r="O458" s="6">
        <v>46112.747436030091</v>
      </c>
      <c r="P458" s="6">
        <v>46112.747436030091</v>
      </c>
      <c r="Q458" s="2" t="s">
        <v>785</v>
      </c>
      <c r="R458" s="2" t="s">
        <v>785</v>
      </c>
    </row>
    <row r="459" spans="1:18" ht="10.5" customHeight="1" x14ac:dyDescent="0.25">
      <c r="A459" s="5">
        <v>46112</v>
      </c>
      <c r="B459" s="2" t="s">
        <v>779</v>
      </c>
      <c r="C459" s="3" t="s">
        <v>1242</v>
      </c>
      <c r="D459" s="2" t="s">
        <v>565</v>
      </c>
      <c r="E459" s="2" t="s">
        <v>566</v>
      </c>
      <c r="F459" s="2" t="s">
        <v>1243</v>
      </c>
      <c r="G459" s="2" t="s">
        <v>786</v>
      </c>
      <c r="H459" s="2" t="s">
        <v>787</v>
      </c>
      <c r="I459" s="4">
        <v>0</v>
      </c>
      <c r="J459" s="4">
        <v>244381818</v>
      </c>
      <c r="K459" s="4">
        <f t="shared" si="7"/>
        <v>244381818</v>
      </c>
      <c r="L459" s="2" t="s">
        <v>784</v>
      </c>
      <c r="M459" s="2" t="s">
        <v>29</v>
      </c>
      <c r="N459" s="2" t="s">
        <v>567</v>
      </c>
      <c r="O459" s="6">
        <v>46112.747436030091</v>
      </c>
      <c r="P459" s="6">
        <v>46112.747436030091</v>
      </c>
      <c r="Q459" s="2" t="s">
        <v>785</v>
      </c>
      <c r="R459" s="2" t="s">
        <v>785</v>
      </c>
    </row>
    <row r="460" spans="1:18" ht="10.5" customHeight="1" x14ac:dyDescent="0.25">
      <c r="A460" s="5">
        <v>46112</v>
      </c>
      <c r="B460" s="2" t="s">
        <v>779</v>
      </c>
      <c r="C460" s="3" t="s">
        <v>1244</v>
      </c>
      <c r="D460" s="2" t="s">
        <v>246</v>
      </c>
      <c r="E460" s="2" t="s">
        <v>247</v>
      </c>
      <c r="F460" s="2" t="s">
        <v>1245</v>
      </c>
      <c r="G460" s="2" t="s">
        <v>782</v>
      </c>
      <c r="H460" s="2" t="s">
        <v>783</v>
      </c>
      <c r="I460" s="4">
        <v>653672727</v>
      </c>
      <c r="J460" s="4">
        <v>0</v>
      </c>
      <c r="K460" s="4">
        <f t="shared" si="7"/>
        <v>-653672727</v>
      </c>
      <c r="L460" s="2" t="s">
        <v>784</v>
      </c>
      <c r="M460" s="2" t="s">
        <v>50</v>
      </c>
      <c r="N460" s="2" t="s">
        <v>248</v>
      </c>
      <c r="O460" s="6">
        <v>46112.781583599543</v>
      </c>
      <c r="P460" s="6">
        <v>46112.781583599543</v>
      </c>
      <c r="Q460" s="2" t="s">
        <v>785</v>
      </c>
      <c r="R460" s="2" t="s">
        <v>785</v>
      </c>
    </row>
    <row r="461" spans="1:18" ht="10.5" customHeight="1" x14ac:dyDescent="0.25">
      <c r="A461" s="5">
        <v>46112</v>
      </c>
      <c r="B461" s="2" t="s">
        <v>779</v>
      </c>
      <c r="C461" s="3" t="s">
        <v>1244</v>
      </c>
      <c r="D461" s="2" t="s">
        <v>246</v>
      </c>
      <c r="E461" s="2" t="s">
        <v>247</v>
      </c>
      <c r="F461" s="2" t="s">
        <v>1245</v>
      </c>
      <c r="G461" s="2" t="s">
        <v>786</v>
      </c>
      <c r="H461" s="2" t="s">
        <v>787</v>
      </c>
      <c r="I461" s="4">
        <v>0</v>
      </c>
      <c r="J461" s="4">
        <v>660481818</v>
      </c>
      <c r="K461" s="4">
        <f t="shared" si="7"/>
        <v>660481818</v>
      </c>
      <c r="L461" s="2" t="s">
        <v>784</v>
      </c>
      <c r="M461" s="2" t="s">
        <v>50</v>
      </c>
      <c r="N461" s="2" t="s">
        <v>248</v>
      </c>
      <c r="O461" s="6">
        <v>46112.781583599543</v>
      </c>
      <c r="P461" s="6">
        <v>46112.781583599543</v>
      </c>
      <c r="Q461" s="2" t="s">
        <v>785</v>
      </c>
      <c r="R461" s="2" t="s">
        <v>785</v>
      </c>
    </row>
    <row r="462" spans="1:18" ht="10.5" customHeight="1" x14ac:dyDescent="0.25">
      <c r="A462" s="5">
        <v>46112</v>
      </c>
      <c r="B462" s="2" t="s">
        <v>779</v>
      </c>
      <c r="C462" s="3" t="s">
        <v>1246</v>
      </c>
      <c r="D462" s="2" t="s">
        <v>568</v>
      </c>
      <c r="E462" s="2" t="s">
        <v>569</v>
      </c>
      <c r="F462" s="2" t="s">
        <v>1247</v>
      </c>
      <c r="G462" s="2" t="s">
        <v>782</v>
      </c>
      <c r="H462" s="2" t="s">
        <v>783</v>
      </c>
      <c r="I462" s="4">
        <v>270545455</v>
      </c>
      <c r="J462" s="4">
        <v>0</v>
      </c>
      <c r="K462" s="4">
        <f t="shared" si="7"/>
        <v>-270545455</v>
      </c>
      <c r="L462" s="2" t="s">
        <v>784</v>
      </c>
      <c r="M462" s="2" t="s">
        <v>50</v>
      </c>
      <c r="N462" s="2" t="s">
        <v>570</v>
      </c>
      <c r="O462" s="6">
        <v>46112.787901620373</v>
      </c>
      <c r="P462" s="6">
        <v>46112.790406099542</v>
      </c>
      <c r="Q462" s="2" t="s">
        <v>785</v>
      </c>
      <c r="R462" s="2" t="s">
        <v>785</v>
      </c>
    </row>
    <row r="463" spans="1:18" ht="10.5" customHeight="1" x14ac:dyDescent="0.25">
      <c r="A463" s="5">
        <v>46112</v>
      </c>
      <c r="B463" s="2" t="s">
        <v>779</v>
      </c>
      <c r="C463" s="3" t="s">
        <v>1246</v>
      </c>
      <c r="D463" s="2" t="s">
        <v>568</v>
      </c>
      <c r="E463" s="2" t="s">
        <v>569</v>
      </c>
      <c r="F463" s="2" t="s">
        <v>1247</v>
      </c>
      <c r="G463" s="2" t="s">
        <v>786</v>
      </c>
      <c r="H463" s="2" t="s">
        <v>787</v>
      </c>
      <c r="I463" s="4">
        <v>0</v>
      </c>
      <c r="J463" s="4">
        <v>248545455</v>
      </c>
      <c r="K463" s="4">
        <f t="shared" si="7"/>
        <v>248545455</v>
      </c>
      <c r="L463" s="2" t="s">
        <v>784</v>
      </c>
      <c r="M463" s="2" t="s">
        <v>50</v>
      </c>
      <c r="N463" s="2" t="s">
        <v>570</v>
      </c>
      <c r="O463" s="6">
        <v>46112.787901620373</v>
      </c>
      <c r="P463" s="6">
        <v>46112.790406099542</v>
      </c>
      <c r="Q463" s="2" t="s">
        <v>785</v>
      </c>
      <c r="R463" s="2" t="s">
        <v>785</v>
      </c>
    </row>
    <row r="464" spans="1:18" ht="10.5" customHeight="1" x14ac:dyDescent="0.25">
      <c r="A464" s="5">
        <v>46112</v>
      </c>
      <c r="B464" s="2" t="s">
        <v>779</v>
      </c>
      <c r="C464" s="3" t="s">
        <v>1248</v>
      </c>
      <c r="D464" s="2" t="s">
        <v>30</v>
      </c>
      <c r="E464" s="2" t="s">
        <v>31</v>
      </c>
      <c r="F464" s="2" t="s">
        <v>1249</v>
      </c>
      <c r="G464" s="2" t="s">
        <v>782</v>
      </c>
      <c r="H464" s="2" t="s">
        <v>783</v>
      </c>
      <c r="I464" s="4">
        <v>650181818</v>
      </c>
      <c r="J464" s="4">
        <v>0</v>
      </c>
      <c r="K464" s="4">
        <f t="shared" si="7"/>
        <v>-650181818</v>
      </c>
      <c r="L464" s="2" t="s">
        <v>784</v>
      </c>
      <c r="M464" s="2" t="s">
        <v>29</v>
      </c>
      <c r="N464" s="2" t="s">
        <v>33</v>
      </c>
      <c r="O464" s="6">
        <v>46112.813528356477</v>
      </c>
      <c r="P464" s="6">
        <v>46112.813528356477</v>
      </c>
      <c r="Q464" s="2" t="s">
        <v>785</v>
      </c>
      <c r="R464" s="2" t="s">
        <v>785</v>
      </c>
    </row>
    <row r="465" spans="1:18" ht="10.5" customHeight="1" x14ac:dyDescent="0.25">
      <c r="A465" s="5">
        <v>46112</v>
      </c>
      <c r="B465" s="2" t="s">
        <v>779</v>
      </c>
      <c r="C465" s="3" t="s">
        <v>1248</v>
      </c>
      <c r="D465" s="2" t="s">
        <v>30</v>
      </c>
      <c r="E465" s="2" t="s">
        <v>31</v>
      </c>
      <c r="F465" s="2" t="s">
        <v>1249</v>
      </c>
      <c r="G465" s="2" t="s">
        <v>786</v>
      </c>
      <c r="H465" s="2" t="s">
        <v>787</v>
      </c>
      <c r="I465" s="4">
        <v>0</v>
      </c>
      <c r="J465" s="4">
        <v>602372955</v>
      </c>
      <c r="K465" s="4">
        <f t="shared" si="7"/>
        <v>602372955</v>
      </c>
      <c r="L465" s="2" t="s">
        <v>784</v>
      </c>
      <c r="M465" s="2" t="s">
        <v>29</v>
      </c>
      <c r="N465" s="2" t="s">
        <v>33</v>
      </c>
      <c r="O465" s="6">
        <v>46112.813528356477</v>
      </c>
      <c r="P465" s="6">
        <v>46112.813528356477</v>
      </c>
      <c r="Q465" s="2" t="s">
        <v>785</v>
      </c>
      <c r="R465" s="2" t="s">
        <v>785</v>
      </c>
    </row>
    <row r="466" spans="1:18" ht="10.5" customHeight="1" x14ac:dyDescent="0.25">
      <c r="A466" s="5">
        <v>46112</v>
      </c>
      <c r="B466" s="2" t="s">
        <v>779</v>
      </c>
      <c r="C466" s="3" t="s">
        <v>1250</v>
      </c>
      <c r="D466" s="2" t="s">
        <v>378</v>
      </c>
      <c r="E466" s="2" t="s">
        <v>379</v>
      </c>
      <c r="F466" s="2" t="s">
        <v>1251</v>
      </c>
      <c r="G466" s="2" t="s">
        <v>782</v>
      </c>
      <c r="H466" s="2" t="s">
        <v>783</v>
      </c>
      <c r="I466" s="4">
        <v>714763636</v>
      </c>
      <c r="J466" s="4">
        <v>0</v>
      </c>
      <c r="K466" s="4">
        <f t="shared" si="7"/>
        <v>-714763636</v>
      </c>
      <c r="L466" s="2" t="s">
        <v>784</v>
      </c>
      <c r="M466" s="2" t="s">
        <v>29</v>
      </c>
      <c r="N466" s="2" t="s">
        <v>380</v>
      </c>
      <c r="O466" s="6">
        <v>46112.809797604168</v>
      </c>
      <c r="P466" s="6">
        <v>46112.809797604168</v>
      </c>
      <c r="Q466" s="2" t="s">
        <v>785</v>
      </c>
      <c r="R466" s="2" t="s">
        <v>785</v>
      </c>
    </row>
    <row r="467" spans="1:18" ht="10.5" customHeight="1" x14ac:dyDescent="0.25">
      <c r="A467" s="5">
        <v>46112</v>
      </c>
      <c r="B467" s="2" t="s">
        <v>779</v>
      </c>
      <c r="C467" s="3" t="s">
        <v>1250</v>
      </c>
      <c r="D467" s="2" t="s">
        <v>378</v>
      </c>
      <c r="E467" s="2" t="s">
        <v>379</v>
      </c>
      <c r="F467" s="2" t="s">
        <v>1251</v>
      </c>
      <c r="G467" s="2" t="s">
        <v>786</v>
      </c>
      <c r="H467" s="2" t="s">
        <v>787</v>
      </c>
      <c r="I467" s="4">
        <v>0</v>
      </c>
      <c r="J467" s="4">
        <v>722209091</v>
      </c>
      <c r="K467" s="4">
        <f t="shared" si="7"/>
        <v>722209091</v>
      </c>
      <c r="L467" s="2" t="s">
        <v>784</v>
      </c>
      <c r="M467" s="2" t="s">
        <v>29</v>
      </c>
      <c r="N467" s="2" t="s">
        <v>380</v>
      </c>
      <c r="O467" s="6">
        <v>46112.809797604168</v>
      </c>
      <c r="P467" s="6">
        <v>46112.809797604168</v>
      </c>
      <c r="Q467" s="2" t="s">
        <v>785</v>
      </c>
      <c r="R467" s="2" t="s">
        <v>785</v>
      </c>
    </row>
    <row r="468" spans="1:18" ht="10.5" customHeight="1" x14ac:dyDescent="0.25">
      <c r="A468" s="5">
        <v>46112</v>
      </c>
      <c r="B468" s="2" t="s">
        <v>779</v>
      </c>
      <c r="C468" s="3" t="s">
        <v>1252</v>
      </c>
      <c r="D468" s="2" t="s">
        <v>354</v>
      </c>
      <c r="E468" s="2" t="s">
        <v>355</v>
      </c>
      <c r="F468" s="2" t="s">
        <v>1253</v>
      </c>
      <c r="G468" s="2" t="s">
        <v>782</v>
      </c>
      <c r="H468" s="2" t="s">
        <v>783</v>
      </c>
      <c r="I468" s="4">
        <v>714763636</v>
      </c>
      <c r="J468" s="4">
        <v>0</v>
      </c>
      <c r="K468" s="4">
        <f t="shared" si="7"/>
        <v>-714763636</v>
      </c>
      <c r="L468" s="2" t="s">
        <v>784</v>
      </c>
      <c r="M468" s="2" t="s">
        <v>20</v>
      </c>
      <c r="N468" s="2" t="s">
        <v>356</v>
      </c>
      <c r="O468" s="6">
        <v>46112.836069016201</v>
      </c>
      <c r="P468" s="6">
        <v>46112.836069016201</v>
      </c>
      <c r="Q468" s="2" t="s">
        <v>785</v>
      </c>
      <c r="R468" s="2" t="s">
        <v>785</v>
      </c>
    </row>
    <row r="469" spans="1:18" ht="10.5" customHeight="1" x14ac:dyDescent="0.25">
      <c r="A469" s="5">
        <v>46112</v>
      </c>
      <c r="B469" s="2" t="s">
        <v>779</v>
      </c>
      <c r="C469" s="3" t="s">
        <v>1252</v>
      </c>
      <c r="D469" s="2" t="s">
        <v>354</v>
      </c>
      <c r="E469" s="2" t="s">
        <v>355</v>
      </c>
      <c r="F469" s="2" t="s">
        <v>1253</v>
      </c>
      <c r="G469" s="2" t="s">
        <v>786</v>
      </c>
      <c r="H469" s="2" t="s">
        <v>787</v>
      </c>
      <c r="I469" s="4">
        <v>0</v>
      </c>
      <c r="J469" s="4">
        <v>664809091</v>
      </c>
      <c r="K469" s="4">
        <f t="shared" si="7"/>
        <v>664809091</v>
      </c>
      <c r="L469" s="2" t="s">
        <v>784</v>
      </c>
      <c r="M469" s="2" t="s">
        <v>20</v>
      </c>
      <c r="N469" s="2" t="s">
        <v>356</v>
      </c>
      <c r="O469" s="6">
        <v>46112.836069016201</v>
      </c>
      <c r="P469" s="6">
        <v>46112.836069016201</v>
      </c>
      <c r="Q469" s="2" t="s">
        <v>785</v>
      </c>
      <c r="R469" s="2" t="s">
        <v>785</v>
      </c>
    </row>
    <row r="470" spans="1:18" ht="10.5" customHeight="1" x14ac:dyDescent="0.25">
      <c r="A470" s="5">
        <v>46112</v>
      </c>
      <c r="B470" s="2" t="s">
        <v>779</v>
      </c>
      <c r="C470" s="3" t="s">
        <v>1254</v>
      </c>
      <c r="D470" s="2" t="s">
        <v>366</v>
      </c>
      <c r="E470" s="2" t="s">
        <v>367</v>
      </c>
      <c r="F470" s="2" t="s">
        <v>1255</v>
      </c>
      <c r="G470" s="2" t="s">
        <v>782</v>
      </c>
      <c r="H470" s="2" t="s">
        <v>783</v>
      </c>
      <c r="I470" s="4">
        <v>714763636</v>
      </c>
      <c r="J470" s="4">
        <v>0</v>
      </c>
      <c r="K470" s="4">
        <f t="shared" si="7"/>
        <v>-714763636</v>
      </c>
      <c r="L470" s="2" t="s">
        <v>784</v>
      </c>
      <c r="M470" s="2" t="s">
        <v>20</v>
      </c>
      <c r="N470" s="2" t="s">
        <v>368</v>
      </c>
      <c r="O470" s="6">
        <v>46112.846121145827</v>
      </c>
      <c r="P470" s="6">
        <v>46112.846335648152</v>
      </c>
      <c r="Q470" s="2" t="s">
        <v>785</v>
      </c>
      <c r="R470" s="2" t="s">
        <v>785</v>
      </c>
    </row>
    <row r="471" spans="1:18" ht="10.5" customHeight="1" x14ac:dyDescent="0.25">
      <c r="A471" s="5">
        <v>46112</v>
      </c>
      <c r="B471" s="2" t="s">
        <v>779</v>
      </c>
      <c r="C471" s="3" t="s">
        <v>1254</v>
      </c>
      <c r="D471" s="2" t="s">
        <v>366</v>
      </c>
      <c r="E471" s="2" t="s">
        <v>367</v>
      </c>
      <c r="F471" s="2" t="s">
        <v>1255</v>
      </c>
      <c r="G471" s="2" t="s">
        <v>786</v>
      </c>
      <c r="H471" s="2" t="s">
        <v>787</v>
      </c>
      <c r="I471" s="4">
        <v>0</v>
      </c>
      <c r="J471" s="4">
        <v>663900000</v>
      </c>
      <c r="K471" s="4">
        <f t="shared" si="7"/>
        <v>663900000</v>
      </c>
      <c r="L471" s="2" t="s">
        <v>784</v>
      </c>
      <c r="M471" s="2" t="s">
        <v>20</v>
      </c>
      <c r="N471" s="2" t="s">
        <v>368</v>
      </c>
      <c r="O471" s="6">
        <v>46112.846121145827</v>
      </c>
      <c r="P471" s="6">
        <v>46112.846335648152</v>
      </c>
      <c r="Q471" s="2" t="s">
        <v>785</v>
      </c>
      <c r="R471" s="2" t="s">
        <v>785</v>
      </c>
    </row>
    <row r="472" spans="1:18" ht="10.5" customHeight="1" x14ac:dyDescent="0.25">
      <c r="A472" s="5">
        <v>46112</v>
      </c>
      <c r="B472" s="2" t="s">
        <v>779</v>
      </c>
      <c r="C472" s="3" t="s">
        <v>1256</v>
      </c>
      <c r="D472" s="2" t="s">
        <v>414</v>
      </c>
      <c r="E472" s="2" t="s">
        <v>415</v>
      </c>
      <c r="F472" s="2" t="s">
        <v>1257</v>
      </c>
      <c r="G472" s="2" t="s">
        <v>782</v>
      </c>
      <c r="H472" s="2" t="s">
        <v>783</v>
      </c>
      <c r="I472" s="4">
        <v>461672727</v>
      </c>
      <c r="J472" s="4">
        <v>0</v>
      </c>
      <c r="K472" s="4">
        <f t="shared" si="7"/>
        <v>-461672727</v>
      </c>
      <c r="L472" s="2" t="s">
        <v>784</v>
      </c>
      <c r="M472" s="2" t="s">
        <v>50</v>
      </c>
      <c r="N472" s="2" t="s">
        <v>416</v>
      </c>
      <c r="O472" s="6">
        <v>46112.867324965278</v>
      </c>
      <c r="P472" s="6">
        <v>46112.867324965278</v>
      </c>
      <c r="Q472" s="2" t="s">
        <v>785</v>
      </c>
      <c r="R472" s="2" t="s">
        <v>785</v>
      </c>
    </row>
    <row r="473" spans="1:18" ht="10.5" customHeight="1" x14ac:dyDescent="0.25">
      <c r="A473" s="5">
        <v>46112</v>
      </c>
      <c r="B473" s="2" t="s">
        <v>779</v>
      </c>
      <c r="C473" s="3" t="s">
        <v>1256</v>
      </c>
      <c r="D473" s="2" t="s">
        <v>414</v>
      </c>
      <c r="E473" s="2" t="s">
        <v>415</v>
      </c>
      <c r="F473" s="2" t="s">
        <v>1257</v>
      </c>
      <c r="G473" s="2" t="s">
        <v>786</v>
      </c>
      <c r="H473" s="2" t="s">
        <v>787</v>
      </c>
      <c r="I473" s="4">
        <v>0</v>
      </c>
      <c r="J473" s="4">
        <v>452054545</v>
      </c>
      <c r="K473" s="4">
        <f t="shared" si="7"/>
        <v>452054545</v>
      </c>
      <c r="L473" s="2" t="s">
        <v>784</v>
      </c>
      <c r="M473" s="2" t="s">
        <v>50</v>
      </c>
      <c r="N473" s="2" t="s">
        <v>416</v>
      </c>
      <c r="O473" s="6">
        <v>46112.867324965278</v>
      </c>
      <c r="P473" s="6">
        <v>46112.867324965278</v>
      </c>
      <c r="Q473" s="2" t="s">
        <v>785</v>
      </c>
      <c r="R473" s="2" t="s">
        <v>785</v>
      </c>
    </row>
    <row r="474" spans="1:18" ht="10.5" customHeight="1" x14ac:dyDescent="0.25">
      <c r="A474" s="5">
        <v>46112</v>
      </c>
      <c r="B474" s="2" t="s">
        <v>779</v>
      </c>
      <c r="C474" s="3" t="s">
        <v>1258</v>
      </c>
      <c r="D474" s="2" t="s">
        <v>153</v>
      </c>
      <c r="E474" s="2" t="s">
        <v>154</v>
      </c>
      <c r="F474" s="2" t="s">
        <v>1259</v>
      </c>
      <c r="G474" s="2" t="s">
        <v>782</v>
      </c>
      <c r="H474" s="2" t="s">
        <v>783</v>
      </c>
      <c r="I474" s="4">
        <v>660481818</v>
      </c>
      <c r="J474" s="4">
        <v>0</v>
      </c>
      <c r="K474" s="4">
        <f t="shared" si="7"/>
        <v>-660481818</v>
      </c>
      <c r="L474" s="2" t="s">
        <v>784</v>
      </c>
      <c r="M474" s="2" t="s">
        <v>50</v>
      </c>
      <c r="N474" s="2" t="s">
        <v>155</v>
      </c>
      <c r="O474" s="6">
        <v>46112.882202743058</v>
      </c>
      <c r="P474" s="6">
        <v>46112.882202743058</v>
      </c>
      <c r="Q474" s="2" t="s">
        <v>785</v>
      </c>
      <c r="R474" s="2" t="s">
        <v>785</v>
      </c>
    </row>
    <row r="475" spans="1:18" ht="10.5" customHeight="1" x14ac:dyDescent="0.25">
      <c r="A475" s="5">
        <v>46112</v>
      </c>
      <c r="B475" s="2" t="s">
        <v>779</v>
      </c>
      <c r="C475" s="3" t="s">
        <v>1258</v>
      </c>
      <c r="D475" s="2" t="s">
        <v>153</v>
      </c>
      <c r="E475" s="2" t="s">
        <v>154</v>
      </c>
      <c r="F475" s="2" t="s">
        <v>1259</v>
      </c>
      <c r="G475" s="2" t="s">
        <v>786</v>
      </c>
      <c r="H475" s="2" t="s">
        <v>787</v>
      </c>
      <c r="I475" s="4">
        <v>0</v>
      </c>
      <c r="J475" s="4">
        <v>605990909</v>
      </c>
      <c r="K475" s="4">
        <f t="shared" si="7"/>
        <v>605990909</v>
      </c>
      <c r="L475" s="2" t="s">
        <v>784</v>
      </c>
      <c r="M475" s="2" t="s">
        <v>50</v>
      </c>
      <c r="N475" s="2" t="s">
        <v>155</v>
      </c>
      <c r="O475" s="6">
        <v>46112.882202743058</v>
      </c>
      <c r="P475" s="6">
        <v>46112.882202743058</v>
      </c>
      <c r="Q475" s="2" t="s">
        <v>785</v>
      </c>
      <c r="R475" s="2" t="s">
        <v>785</v>
      </c>
    </row>
    <row r="476" spans="1:18" ht="10.5" customHeight="1" x14ac:dyDescent="0.25">
      <c r="A476" s="5">
        <v>46112</v>
      </c>
      <c r="B476" s="2" t="s">
        <v>779</v>
      </c>
      <c r="C476" s="3" t="s">
        <v>1260</v>
      </c>
      <c r="D476" s="2" t="s">
        <v>314</v>
      </c>
      <c r="E476" s="2" t="s">
        <v>315</v>
      </c>
      <c r="F476" s="2" t="s">
        <v>1261</v>
      </c>
      <c r="G476" s="2" t="s">
        <v>782</v>
      </c>
      <c r="H476" s="2" t="s">
        <v>783</v>
      </c>
      <c r="I476" s="4">
        <v>653672727</v>
      </c>
      <c r="J476" s="4">
        <v>0</v>
      </c>
      <c r="K476" s="4">
        <f t="shared" si="7"/>
        <v>-653672727</v>
      </c>
      <c r="L476" s="2" t="s">
        <v>784</v>
      </c>
      <c r="M476" s="2" t="s">
        <v>50</v>
      </c>
      <c r="N476" s="2" t="s">
        <v>316</v>
      </c>
      <c r="O476" s="6">
        <v>46112.893699849526</v>
      </c>
      <c r="P476" s="6">
        <v>46112.893699849526</v>
      </c>
      <c r="Q476" s="2" t="s">
        <v>785</v>
      </c>
      <c r="R476" s="2" t="s">
        <v>785</v>
      </c>
    </row>
    <row r="477" spans="1:18" ht="10.5" customHeight="1" x14ac:dyDescent="0.25">
      <c r="A477" s="5">
        <v>46112</v>
      </c>
      <c r="B477" s="2" t="s">
        <v>779</v>
      </c>
      <c r="C477" s="3" t="s">
        <v>1260</v>
      </c>
      <c r="D477" s="2" t="s">
        <v>314</v>
      </c>
      <c r="E477" s="2" t="s">
        <v>315</v>
      </c>
      <c r="F477" s="2" t="s">
        <v>1261</v>
      </c>
      <c r="G477" s="2" t="s">
        <v>786</v>
      </c>
      <c r="H477" s="2" t="s">
        <v>787</v>
      </c>
      <c r="I477" s="4">
        <v>0</v>
      </c>
      <c r="J477" s="4">
        <v>640054545</v>
      </c>
      <c r="K477" s="4">
        <f t="shared" si="7"/>
        <v>640054545</v>
      </c>
      <c r="L477" s="2" t="s">
        <v>784</v>
      </c>
      <c r="M477" s="2" t="s">
        <v>50</v>
      </c>
      <c r="N477" s="2" t="s">
        <v>316</v>
      </c>
      <c r="O477" s="6">
        <v>46112.893699849526</v>
      </c>
      <c r="P477" s="6">
        <v>46112.893699849526</v>
      </c>
      <c r="Q477" s="2" t="s">
        <v>785</v>
      </c>
      <c r="R477" s="2" t="s">
        <v>785</v>
      </c>
    </row>
    <row r="478" spans="1:18" ht="10.5" customHeight="1" x14ac:dyDescent="0.25">
      <c r="A478" s="5">
        <v>46112</v>
      </c>
      <c r="B478" s="2" t="s">
        <v>779</v>
      </c>
      <c r="C478" s="3" t="s">
        <v>1262</v>
      </c>
      <c r="D478" s="2" t="s">
        <v>120</v>
      </c>
      <c r="E478" s="2" t="s">
        <v>121</v>
      </c>
      <c r="F478" s="2" t="s">
        <v>1263</v>
      </c>
      <c r="G478" s="2" t="s">
        <v>782</v>
      </c>
      <c r="H478" s="2" t="s">
        <v>783</v>
      </c>
      <c r="I478" s="4">
        <v>653672727</v>
      </c>
      <c r="J478" s="4">
        <v>0</v>
      </c>
      <c r="K478" s="4">
        <f t="shared" si="7"/>
        <v>-653672727</v>
      </c>
      <c r="L478" s="2" t="s">
        <v>784</v>
      </c>
      <c r="M478" s="2" t="s">
        <v>20</v>
      </c>
      <c r="N478" s="2" t="s">
        <v>122</v>
      </c>
      <c r="O478" s="6">
        <v>46112.890446793979</v>
      </c>
      <c r="P478" s="6">
        <v>46112.890446793979</v>
      </c>
      <c r="Q478" s="2" t="s">
        <v>785</v>
      </c>
      <c r="R478" s="2" t="s">
        <v>785</v>
      </c>
    </row>
    <row r="479" spans="1:18" ht="10.5" customHeight="1" x14ac:dyDescent="0.25">
      <c r="A479" s="5">
        <v>46112</v>
      </c>
      <c r="B479" s="2" t="s">
        <v>779</v>
      </c>
      <c r="C479" s="3" t="s">
        <v>1262</v>
      </c>
      <c r="D479" s="2" t="s">
        <v>120</v>
      </c>
      <c r="E479" s="2" t="s">
        <v>121</v>
      </c>
      <c r="F479" s="2" t="s">
        <v>1263</v>
      </c>
      <c r="G479" s="2" t="s">
        <v>786</v>
      </c>
      <c r="H479" s="2" t="s">
        <v>787</v>
      </c>
      <c r="I479" s="4">
        <v>0</v>
      </c>
      <c r="J479" s="4">
        <v>640054545</v>
      </c>
      <c r="K479" s="4">
        <f t="shared" si="7"/>
        <v>640054545</v>
      </c>
      <c r="L479" s="2" t="s">
        <v>784</v>
      </c>
      <c r="M479" s="2" t="s">
        <v>20</v>
      </c>
      <c r="N479" s="2" t="s">
        <v>122</v>
      </c>
      <c r="O479" s="6">
        <v>46112.890446793979</v>
      </c>
      <c r="P479" s="6">
        <v>46112.890446793979</v>
      </c>
      <c r="Q479" s="2" t="s">
        <v>785</v>
      </c>
      <c r="R479" s="2" t="s">
        <v>785</v>
      </c>
    </row>
    <row r="480" spans="1:18" ht="10.5" customHeight="1" x14ac:dyDescent="0.25">
      <c r="A480" s="5">
        <v>46112</v>
      </c>
      <c r="B480" s="2" t="s">
        <v>779</v>
      </c>
      <c r="C480" s="3" t="s">
        <v>1264</v>
      </c>
      <c r="D480" s="2" t="s">
        <v>82</v>
      </c>
      <c r="E480" s="2" t="s">
        <v>83</v>
      </c>
      <c r="F480" s="2" t="s">
        <v>1265</v>
      </c>
      <c r="G480" s="2" t="s">
        <v>782</v>
      </c>
      <c r="H480" s="2" t="s">
        <v>783</v>
      </c>
      <c r="I480" s="4">
        <v>601309091</v>
      </c>
      <c r="J480" s="4">
        <v>0</v>
      </c>
      <c r="K480" s="4">
        <f t="shared" si="7"/>
        <v>-601309091</v>
      </c>
      <c r="L480" s="2" t="s">
        <v>784</v>
      </c>
      <c r="M480" s="2" t="s">
        <v>20</v>
      </c>
      <c r="N480" s="2" t="s">
        <v>84</v>
      </c>
      <c r="O480" s="6">
        <v>46112.899336261573</v>
      </c>
      <c r="P480" s="6">
        <v>46112.899336261573</v>
      </c>
      <c r="Q480" s="2" t="s">
        <v>785</v>
      </c>
      <c r="R480" s="2" t="s">
        <v>785</v>
      </c>
    </row>
    <row r="481" spans="1:18" ht="10.5" customHeight="1" x14ac:dyDescent="0.25">
      <c r="A481" s="5">
        <v>46112</v>
      </c>
      <c r="B481" s="2" t="s">
        <v>779</v>
      </c>
      <c r="C481" s="3" t="s">
        <v>1264</v>
      </c>
      <c r="D481" s="2" t="s">
        <v>82</v>
      </c>
      <c r="E481" s="2" t="s">
        <v>83</v>
      </c>
      <c r="F481" s="2" t="s">
        <v>1265</v>
      </c>
      <c r="G481" s="2" t="s">
        <v>786</v>
      </c>
      <c r="H481" s="2" t="s">
        <v>787</v>
      </c>
      <c r="I481" s="4">
        <v>0</v>
      </c>
      <c r="J481" s="4">
        <v>562718182</v>
      </c>
      <c r="K481" s="4">
        <f t="shared" si="7"/>
        <v>562718182</v>
      </c>
      <c r="L481" s="2" t="s">
        <v>784</v>
      </c>
      <c r="M481" s="2" t="s">
        <v>20</v>
      </c>
      <c r="N481" s="2" t="s">
        <v>84</v>
      </c>
      <c r="O481" s="6">
        <v>46112.899336261573</v>
      </c>
      <c r="P481" s="6">
        <v>46112.899336261573</v>
      </c>
      <c r="Q481" s="2" t="s">
        <v>785</v>
      </c>
      <c r="R481" s="2" t="s">
        <v>785</v>
      </c>
    </row>
    <row r="482" spans="1:18" ht="10.5" customHeight="1" x14ac:dyDescent="0.25">
      <c r="A482" s="5">
        <v>46112</v>
      </c>
      <c r="B482" s="2" t="s">
        <v>779</v>
      </c>
      <c r="C482" s="3" t="s">
        <v>1266</v>
      </c>
      <c r="D482" s="2" t="s">
        <v>432</v>
      </c>
      <c r="E482" s="2" t="s">
        <v>433</v>
      </c>
      <c r="F482" s="2" t="s">
        <v>1267</v>
      </c>
      <c r="G482" s="2" t="s">
        <v>782</v>
      </c>
      <c r="H482" s="2" t="s">
        <v>783</v>
      </c>
      <c r="I482" s="4">
        <v>461672727</v>
      </c>
      <c r="J482" s="4">
        <v>0</v>
      </c>
      <c r="K482" s="4">
        <f t="shared" si="7"/>
        <v>-461672727</v>
      </c>
      <c r="L482" s="2" t="s">
        <v>784</v>
      </c>
      <c r="M482" s="2" t="s">
        <v>20</v>
      </c>
      <c r="N482" s="2" t="s">
        <v>434</v>
      </c>
      <c r="O482" s="6">
        <v>46112.905705983787</v>
      </c>
      <c r="P482" s="6">
        <v>46112.905705983787</v>
      </c>
      <c r="Q482" s="2" t="s">
        <v>785</v>
      </c>
      <c r="R482" s="2" t="s">
        <v>785</v>
      </c>
    </row>
    <row r="483" spans="1:18" ht="10.5" customHeight="1" x14ac:dyDescent="0.25">
      <c r="A483" s="5">
        <v>46112</v>
      </c>
      <c r="B483" s="2" t="s">
        <v>779</v>
      </c>
      <c r="C483" s="3" t="s">
        <v>1266</v>
      </c>
      <c r="D483" s="2" t="s">
        <v>432</v>
      </c>
      <c r="E483" s="2" t="s">
        <v>433</v>
      </c>
      <c r="F483" s="2" t="s">
        <v>1267</v>
      </c>
      <c r="G483" s="2" t="s">
        <v>786</v>
      </c>
      <c r="H483" s="2" t="s">
        <v>787</v>
      </c>
      <c r="I483" s="4">
        <v>0</v>
      </c>
      <c r="J483" s="4">
        <v>446600000</v>
      </c>
      <c r="K483" s="4">
        <f t="shared" si="7"/>
        <v>446600000</v>
      </c>
      <c r="L483" s="2" t="s">
        <v>784</v>
      </c>
      <c r="M483" s="2" t="s">
        <v>20</v>
      </c>
      <c r="N483" s="2" t="s">
        <v>434</v>
      </c>
      <c r="O483" s="6">
        <v>46112.905705983787</v>
      </c>
      <c r="P483" s="6">
        <v>46112.905705983787</v>
      </c>
      <c r="Q483" s="2" t="s">
        <v>785</v>
      </c>
      <c r="R483" s="2" t="s">
        <v>785</v>
      </c>
    </row>
    <row r="484" spans="1:18" ht="10.5" customHeight="1" x14ac:dyDescent="0.25">
      <c r="A484" s="5">
        <v>46112</v>
      </c>
      <c r="B484" s="2" t="s">
        <v>779</v>
      </c>
      <c r="C484" s="3" t="s">
        <v>1268</v>
      </c>
      <c r="D484" s="2" t="s">
        <v>210</v>
      </c>
      <c r="E484" s="2" t="s">
        <v>211</v>
      </c>
      <c r="F484" s="2" t="s">
        <v>1269</v>
      </c>
      <c r="G484" s="2" t="s">
        <v>782</v>
      </c>
      <c r="H484" s="2" t="s">
        <v>783</v>
      </c>
      <c r="I484" s="4">
        <v>653672727</v>
      </c>
      <c r="J484" s="4">
        <v>0</v>
      </c>
      <c r="K484" s="4">
        <f t="shared" si="7"/>
        <v>-653672727</v>
      </c>
      <c r="L484" s="2" t="s">
        <v>784</v>
      </c>
      <c r="M484" s="2" t="s">
        <v>20</v>
      </c>
      <c r="N484" s="2" t="s">
        <v>212</v>
      </c>
      <c r="O484" s="6">
        <v>46112.912539814817</v>
      </c>
      <c r="P484" s="6">
        <v>46112.912539814817</v>
      </c>
      <c r="Q484" s="2" t="s">
        <v>785</v>
      </c>
      <c r="R484" s="2" t="s">
        <v>785</v>
      </c>
    </row>
    <row r="485" spans="1:18" ht="10.5" customHeight="1" x14ac:dyDescent="0.25">
      <c r="A485" s="5">
        <v>46112</v>
      </c>
      <c r="B485" s="2" t="s">
        <v>779</v>
      </c>
      <c r="C485" s="3" t="s">
        <v>1268</v>
      </c>
      <c r="D485" s="2" t="s">
        <v>210</v>
      </c>
      <c r="E485" s="2" t="s">
        <v>211</v>
      </c>
      <c r="F485" s="2" t="s">
        <v>1269</v>
      </c>
      <c r="G485" s="2" t="s">
        <v>786</v>
      </c>
      <c r="H485" s="2" t="s">
        <v>787</v>
      </c>
      <c r="I485" s="4">
        <v>0</v>
      </c>
      <c r="J485" s="4">
        <v>619627273</v>
      </c>
      <c r="K485" s="4">
        <f t="shared" si="7"/>
        <v>619627273</v>
      </c>
      <c r="L485" s="2" t="s">
        <v>784</v>
      </c>
      <c r="M485" s="2" t="s">
        <v>20</v>
      </c>
      <c r="N485" s="2" t="s">
        <v>212</v>
      </c>
      <c r="O485" s="6">
        <v>46112.912539814817</v>
      </c>
      <c r="P485" s="6">
        <v>46112.912539814817</v>
      </c>
      <c r="Q485" s="2" t="s">
        <v>785</v>
      </c>
      <c r="R485" s="2" t="s">
        <v>785</v>
      </c>
    </row>
    <row r="486" spans="1:18" ht="10.5" customHeight="1" x14ac:dyDescent="0.25">
      <c r="A486" s="5">
        <v>46112</v>
      </c>
      <c r="B486" s="2" t="s">
        <v>779</v>
      </c>
      <c r="C486" s="3" t="s">
        <v>1270</v>
      </c>
      <c r="D486" s="2" t="s">
        <v>533</v>
      </c>
      <c r="E486" s="2" t="s">
        <v>534</v>
      </c>
      <c r="F486" s="2" t="s">
        <v>1271</v>
      </c>
      <c r="G486" s="2" t="s">
        <v>782</v>
      </c>
      <c r="H486" s="2" t="s">
        <v>783</v>
      </c>
      <c r="I486" s="4">
        <v>281890909</v>
      </c>
      <c r="J486" s="4">
        <v>0</v>
      </c>
      <c r="K486" s="4">
        <f t="shared" si="7"/>
        <v>-281890909</v>
      </c>
      <c r="L486" s="2" t="s">
        <v>784</v>
      </c>
      <c r="M486" s="2" t="s">
        <v>29</v>
      </c>
      <c r="N486" s="2" t="s">
        <v>535</v>
      </c>
      <c r="O486" s="6">
        <v>46112.892786493052</v>
      </c>
      <c r="P486" s="6">
        <v>46112.892786493052</v>
      </c>
      <c r="Q486" s="2" t="s">
        <v>785</v>
      </c>
      <c r="R486" s="2" t="s">
        <v>785</v>
      </c>
    </row>
    <row r="487" spans="1:18" ht="10.5" customHeight="1" x14ac:dyDescent="0.25">
      <c r="A487" s="5">
        <v>46112</v>
      </c>
      <c r="B487" s="2" t="s">
        <v>779</v>
      </c>
      <c r="C487" s="3" t="s">
        <v>1270</v>
      </c>
      <c r="D487" s="2" t="s">
        <v>533</v>
      </c>
      <c r="E487" s="2" t="s">
        <v>534</v>
      </c>
      <c r="F487" s="2" t="s">
        <v>1271</v>
      </c>
      <c r="G487" s="2" t="s">
        <v>786</v>
      </c>
      <c r="H487" s="2" t="s">
        <v>787</v>
      </c>
      <c r="I487" s="4">
        <v>0</v>
      </c>
      <c r="J487" s="4">
        <v>252527273</v>
      </c>
      <c r="K487" s="4">
        <f t="shared" si="7"/>
        <v>252527273</v>
      </c>
      <c r="L487" s="2" t="s">
        <v>784</v>
      </c>
      <c r="M487" s="2" t="s">
        <v>29</v>
      </c>
      <c r="N487" s="2" t="s">
        <v>535</v>
      </c>
      <c r="O487" s="6">
        <v>46112.892786493052</v>
      </c>
      <c r="P487" s="6">
        <v>46112.892786493052</v>
      </c>
      <c r="Q487" s="2" t="s">
        <v>785</v>
      </c>
      <c r="R487" s="2" t="s">
        <v>785</v>
      </c>
    </row>
    <row r="488" spans="1:18" ht="10.5" customHeight="1" x14ac:dyDescent="0.25">
      <c r="A488" s="5">
        <v>46112</v>
      </c>
      <c r="B488" s="2" t="s">
        <v>779</v>
      </c>
      <c r="C488" s="3" t="s">
        <v>1272</v>
      </c>
      <c r="D488" s="2" t="s">
        <v>536</v>
      </c>
      <c r="E488" s="2" t="s">
        <v>537</v>
      </c>
      <c r="F488" s="2" t="s">
        <v>1273</v>
      </c>
      <c r="G488" s="2" t="s">
        <v>782</v>
      </c>
      <c r="H488" s="2" t="s">
        <v>783</v>
      </c>
      <c r="I488" s="4">
        <v>274909091</v>
      </c>
      <c r="J488" s="4">
        <v>0</v>
      </c>
      <c r="K488" s="4">
        <f t="shared" si="7"/>
        <v>-274909091</v>
      </c>
      <c r="L488" s="2" t="s">
        <v>784</v>
      </c>
      <c r="M488" s="2" t="s">
        <v>29</v>
      </c>
      <c r="N488" s="2" t="s">
        <v>538</v>
      </c>
      <c r="O488" s="6">
        <v>46112.973773530102</v>
      </c>
      <c r="P488" s="6">
        <v>46112.973773530102</v>
      </c>
      <c r="Q488" s="2" t="s">
        <v>785</v>
      </c>
      <c r="R488" s="2" t="s">
        <v>785</v>
      </c>
    </row>
    <row r="489" spans="1:18" ht="10.5" customHeight="1" x14ac:dyDescent="0.25">
      <c r="A489" s="5">
        <v>46112</v>
      </c>
      <c r="B489" s="2" t="s">
        <v>779</v>
      </c>
      <c r="C489" s="3" t="s">
        <v>1272</v>
      </c>
      <c r="D489" s="2" t="s">
        <v>536</v>
      </c>
      <c r="E489" s="2" t="s">
        <v>537</v>
      </c>
      <c r="F489" s="2" t="s">
        <v>1273</v>
      </c>
      <c r="G489" s="2" t="s">
        <v>786</v>
      </c>
      <c r="H489" s="2" t="s">
        <v>787</v>
      </c>
      <c r="I489" s="4">
        <v>0</v>
      </c>
      <c r="J489" s="4">
        <v>256045455</v>
      </c>
      <c r="K489" s="4">
        <f t="shared" si="7"/>
        <v>256045455</v>
      </c>
      <c r="L489" s="2" t="s">
        <v>784</v>
      </c>
      <c r="M489" s="2" t="s">
        <v>29</v>
      </c>
      <c r="N489" s="2" t="s">
        <v>538</v>
      </c>
      <c r="O489" s="6">
        <v>46112.973773530102</v>
      </c>
      <c r="P489" s="6">
        <v>46112.973773530102</v>
      </c>
      <c r="Q489" s="2" t="s">
        <v>785</v>
      </c>
      <c r="R489" s="2" t="s">
        <v>785</v>
      </c>
    </row>
  </sheetData>
  <autoFilter ref="A5:R489" xr:uid="{00000000-0009-0000-0000-000001000000}"/>
  <mergeCells count="2">
    <mergeCell ref="A3:R3"/>
    <mergeCell ref="A2:R2"/>
  </mergeCells>
  <pageMargins left="0" right="0" top="0.38888889763779499" bottom="0.194444448818898" header="0.38888889763779499" footer="0.194444448818898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R248"/>
  <sheetViews>
    <sheetView topLeftCell="F1" zoomScale="85" zoomScaleNormal="85" workbookViewId="0">
      <pane xSplit="9" ySplit="3" topLeftCell="AC239" activePane="bottomRight" state="frozen"/>
      <selection activeCell="F1" sqref="F1"/>
      <selection pane="topRight" activeCell="O1" sqref="O1"/>
      <selection pane="bottomLeft" activeCell="F4" sqref="F4"/>
      <selection pane="bottomRight" activeCell="AO4" sqref="AO4:AO244"/>
    </sheetView>
  </sheetViews>
  <sheetFormatPr defaultRowHeight="15" x14ac:dyDescent="0.25"/>
  <cols>
    <col min="4" max="4" width="14.42578125" style="137" customWidth="1"/>
    <col min="5" max="5" width="21.5703125" style="137" customWidth="1"/>
    <col min="6" max="6" width="17.85546875" style="137" customWidth="1"/>
    <col min="7" max="7" width="21.85546875" style="137" customWidth="1"/>
    <col min="10" max="10" width="14.28515625" style="137" customWidth="1"/>
    <col min="14" max="14" width="26.42578125" style="137" customWidth="1"/>
    <col min="15" max="18" width="9.140625" style="137" customWidth="1"/>
    <col min="19" max="19" width="11.5703125" style="137" customWidth="1"/>
    <col min="20" max="20" width="15.5703125" style="137" bestFit="1" customWidth="1"/>
    <col min="21" max="21" width="9.140625" style="137" customWidth="1"/>
    <col min="22" max="22" width="11.7109375" style="137" customWidth="1"/>
    <col min="23" max="23" width="9.140625" style="137" customWidth="1"/>
    <col min="24" max="24" width="12.28515625" style="137" customWidth="1"/>
    <col min="25" max="32" width="9.140625" style="137" customWidth="1"/>
    <col min="33" max="33" width="13.7109375" style="137" customWidth="1"/>
    <col min="34" max="35" width="9.140625" style="137" customWidth="1"/>
    <col min="36" max="36" width="11.42578125" style="137" bestFit="1" customWidth="1"/>
    <col min="37" max="37" width="13.85546875" style="137" bestFit="1" customWidth="1"/>
    <col min="38" max="38" width="17.28515625" style="137" customWidth="1"/>
    <col min="41" max="41" width="16.85546875" bestFit="1" customWidth="1"/>
    <col min="43" max="43" width="14.28515625" bestFit="1" customWidth="1"/>
    <col min="44" max="44" width="14" bestFit="1" customWidth="1"/>
  </cols>
  <sheetData>
    <row r="2" spans="1:44" x14ac:dyDescent="0.25">
      <c r="AL2" s="55">
        <f>SUM(AL4:AL243)</f>
        <v>197248000</v>
      </c>
      <c r="AO2" s="158">
        <f ca="1">SUBTOTAL(9,AO4:AO244)</f>
        <v>0</v>
      </c>
    </row>
    <row r="3" spans="1:44" ht="89.25" customHeight="1" x14ac:dyDescent="0.25">
      <c r="A3" s="7" t="s">
        <v>1274</v>
      </c>
      <c r="B3" s="7" t="s">
        <v>1275</v>
      </c>
      <c r="C3" s="7" t="s">
        <v>1276</v>
      </c>
      <c r="D3" s="7" t="s">
        <v>1277</v>
      </c>
      <c r="E3" s="7" t="s">
        <v>1278</v>
      </c>
      <c r="F3" s="7" t="s">
        <v>1279</v>
      </c>
      <c r="G3" s="7" t="s">
        <v>765</v>
      </c>
      <c r="H3" s="7" t="s">
        <v>1280</v>
      </c>
      <c r="I3" s="7" t="s">
        <v>1281</v>
      </c>
      <c r="J3" s="7" t="s">
        <v>5</v>
      </c>
      <c r="K3" s="8" t="s">
        <v>1282</v>
      </c>
      <c r="L3" s="7" t="s">
        <v>1283</v>
      </c>
      <c r="M3" s="7" t="s">
        <v>1284</v>
      </c>
      <c r="N3" s="7" t="s">
        <v>1285</v>
      </c>
      <c r="O3" s="9" t="s">
        <v>1286</v>
      </c>
      <c r="P3" s="9" t="s">
        <v>1287</v>
      </c>
      <c r="Q3" s="9" t="s">
        <v>1288</v>
      </c>
      <c r="R3" s="9" t="s">
        <v>1289</v>
      </c>
      <c r="S3" s="10" t="s">
        <v>1917</v>
      </c>
      <c r="T3" s="11" t="s">
        <v>1290</v>
      </c>
      <c r="U3" s="10" t="s">
        <v>1291</v>
      </c>
      <c r="V3" s="11" t="s">
        <v>1292</v>
      </c>
      <c r="W3" s="10" t="s">
        <v>1293</v>
      </c>
      <c r="X3" s="12" t="s">
        <v>1294</v>
      </c>
      <c r="Y3" s="12" t="s">
        <v>1918</v>
      </c>
      <c r="Z3" s="13" t="s">
        <v>1295</v>
      </c>
      <c r="AA3" s="13" t="s">
        <v>1919</v>
      </c>
      <c r="AB3" s="12" t="s">
        <v>1920</v>
      </c>
      <c r="AC3" s="7" t="s">
        <v>1296</v>
      </c>
      <c r="AD3" s="7" t="s">
        <v>1297</v>
      </c>
      <c r="AE3" s="7" t="s">
        <v>1298</v>
      </c>
      <c r="AF3" s="7" t="s">
        <v>1299</v>
      </c>
      <c r="AG3" s="9" t="s">
        <v>1300</v>
      </c>
      <c r="AH3" s="9" t="s">
        <v>1301</v>
      </c>
      <c r="AI3" s="9" t="s">
        <v>1302</v>
      </c>
      <c r="AJ3" s="14" t="s">
        <v>1303</v>
      </c>
      <c r="AK3" s="15" t="s">
        <v>1304</v>
      </c>
      <c r="AL3" s="16" t="s">
        <v>1305</v>
      </c>
      <c r="AM3" s="16" t="s">
        <v>1306</v>
      </c>
      <c r="AN3" s="16" t="s">
        <v>1307</v>
      </c>
      <c r="AO3" t="s">
        <v>12</v>
      </c>
    </row>
    <row r="4" spans="1:44" ht="51" customHeight="1" x14ac:dyDescent="0.25">
      <c r="A4" s="17">
        <v>45976</v>
      </c>
      <c r="B4" s="17">
        <v>46082</v>
      </c>
      <c r="C4" s="18" t="s">
        <v>780</v>
      </c>
      <c r="D4" s="19" t="s">
        <v>1308</v>
      </c>
      <c r="E4" s="20" t="s">
        <v>1309</v>
      </c>
      <c r="F4" s="20" t="s">
        <v>1310</v>
      </c>
      <c r="G4" s="20" t="s">
        <v>169</v>
      </c>
      <c r="H4" s="21"/>
      <c r="I4" s="21"/>
      <c r="J4" s="22" t="s">
        <v>1311</v>
      </c>
      <c r="K4" s="23" t="s">
        <v>1311</v>
      </c>
      <c r="L4" s="24" t="s">
        <v>1312</v>
      </c>
      <c r="M4" s="25">
        <v>1</v>
      </c>
      <c r="N4" s="24" t="s">
        <v>170</v>
      </c>
      <c r="O4" s="26"/>
      <c r="P4" s="26"/>
      <c r="Q4" s="26"/>
      <c r="R4" s="26"/>
      <c r="S4" s="27"/>
      <c r="T4" s="28">
        <v>6070089</v>
      </c>
      <c r="U4" s="160"/>
      <c r="V4" s="29" t="s">
        <v>1313</v>
      </c>
      <c r="W4" s="29">
        <v>12000000</v>
      </c>
      <c r="X4" s="30">
        <f>SUM(T4:W4)-U4-T4</f>
        <v>12000000</v>
      </c>
      <c r="Y4" s="30">
        <f>X4</f>
        <v>12000000</v>
      </c>
      <c r="Z4" s="30">
        <f t="shared" ref="Z4:Z67" si="0">IF(OR(J4="VF3",J4="VF3 Plus",J4="VF3 (Nông thôn)",J4="Minio Green",J4="EC Van"),IF(X4&lt;=6000000,0,X4-6000000),IF(OR(J4="VF5",J4="Herio Green"),IF(X4&lt;=10000000,0,X4-10000000),IF(OR(J4="VF6 Eco",J4="VF6 Plus",J4="Nerio Green",J4="Limo Green",J4="Limo MPV 7"),IF(X4&lt;=12000000,0,X4-12000000),IF(OR(J4="VF7 Eco",J4="VF7 Plus"),IF(X4&lt;=15000000,0,X4-15000000),IF(OR(J4="VF8 Eco",J4="VF8 Plus"),IF(X4&lt;=20000000,0,X4-20000000),IF(OR(J4="VF9 Eco",J4="VF9 Plus"),IF(X4&lt;=25000000,0,X4-25000000),0))))))</f>
        <v>0</v>
      </c>
      <c r="AA4" s="30">
        <f>IF(OR(T4 &gt; VLOOKUP(J4,'[1]CSBH THƯỞNG XE'!$J$26:$R$34,6,0), ISTEXT(T4)),
    VLOOKUP(J4,'[1]CSBH THƯỞNG XE'!$J$26:$R$34,9,0),
0)</f>
        <v>0</v>
      </c>
      <c r="AB4" s="30">
        <f>IF(AND(AQ4="KD", D4&lt;&gt;"Showroom Bến Lức", D4&lt;&gt;"Showroom Tân An"),AA4,0)</f>
        <v>0</v>
      </c>
      <c r="AC4" s="26"/>
      <c r="AD4" s="31"/>
      <c r="AE4" s="32"/>
      <c r="AF4" s="23" t="s">
        <v>1314</v>
      </c>
      <c r="AG4" s="33">
        <f>IF( B4&gt;=DATE(2026,1,23),IF($AF4="Khách hàng thông thường", IFERROR(VLOOKUP($J4,'[1]CSBH THƯỞNG XE'!$I$1:$M$22,3,0),0),IF(OR($AF4="Khách hàng chuyển đổi xe xăng",$AF4="Khách hàng Khối Quân đội - Công An"),IFERROR(VLOOKUP($J4,'[1]CSBH THƯỞNG XE'!$I$1:$M$22,4,0),0),0)), 0)</f>
        <v>18000000</v>
      </c>
      <c r="AH4" s="33"/>
      <c r="AI4" s="33"/>
      <c r="AJ4" s="34">
        <f>+(AG4+AH4+AI4-Y4)*(70%+AW4+AX4+AY4)</f>
        <v>4200000</v>
      </c>
      <c r="AK4" s="35">
        <f>AJ4-AM4-AN4</f>
        <v>4200000</v>
      </c>
      <c r="AL4" s="36">
        <v>0</v>
      </c>
      <c r="AM4" s="37"/>
      <c r="AN4" s="37">
        <f>IF(AP4="Voucher giờ trái đất",VLOOKUP(J4,'[1]CSBH THƯỞNG XE'!$I$3:$R$1000,10,0),0)</f>
        <v>0</v>
      </c>
      <c r="AO4" s="55">
        <f>AK4-AN4</f>
        <v>4200000</v>
      </c>
      <c r="AQ4" s="158">
        <f>SUMIF('Báo cáo lợi nhuận từng xe (2)'!$E$5:$E$245,'Lương năng suất'!N4,'Báo cáo lợi nhuận từng xe (2)'!$L$5:$L$245)</f>
        <v>4200000</v>
      </c>
      <c r="AR4" s="158">
        <f>AO4-AQ4</f>
        <v>0</v>
      </c>
    </row>
    <row r="5" spans="1:44" ht="51" customHeight="1" x14ac:dyDescent="0.25">
      <c r="A5" s="17">
        <v>46082</v>
      </c>
      <c r="B5" s="17">
        <v>46084</v>
      </c>
      <c r="C5" s="18" t="s">
        <v>788</v>
      </c>
      <c r="D5" s="19" t="s">
        <v>1315</v>
      </c>
      <c r="E5" s="20" t="s">
        <v>1316</v>
      </c>
      <c r="F5" s="20" t="s">
        <v>1317</v>
      </c>
      <c r="G5" s="20" t="s">
        <v>692</v>
      </c>
      <c r="H5" s="21"/>
      <c r="I5" s="21"/>
      <c r="J5" s="22" t="s">
        <v>1318</v>
      </c>
      <c r="K5" s="23" t="s">
        <v>1319</v>
      </c>
      <c r="L5" s="24" t="s">
        <v>1320</v>
      </c>
      <c r="M5" s="25">
        <v>1</v>
      </c>
      <c r="N5" s="24" t="s">
        <v>693</v>
      </c>
      <c r="O5" s="26"/>
      <c r="P5" s="26"/>
      <c r="Q5" s="26"/>
      <c r="R5" s="26"/>
      <c r="S5" s="27"/>
      <c r="T5" s="28"/>
      <c r="U5" s="27"/>
      <c r="V5" s="29">
        <v>0</v>
      </c>
      <c r="W5" s="29">
        <v>0</v>
      </c>
      <c r="X5" s="38">
        <f>SUM(T5:W5)-U5</f>
        <v>0</v>
      </c>
      <c r="Y5" s="30">
        <f t="shared" ref="Y5:Y68" si="1">X5</f>
        <v>0</v>
      </c>
      <c r="Z5" s="30">
        <f t="shared" si="0"/>
        <v>0</v>
      </c>
      <c r="AA5" s="30">
        <f>IF(AP5="KD", IF(T5 &gt; VLOOKUP(J5,'[1]CSBH THƯỞNG XE'!$J$26:$R$34,6,0),T5 - VLOOKUP(J5,'[1]CSBH THƯỞNG XE'!$J$26:$R$34,6,0),0 ),0)</f>
        <v>0</v>
      </c>
      <c r="AB5" s="30">
        <f t="shared" ref="AB5:AB68" si="2">IF(AND(AQ5="KD", D5&lt;&gt;"Showroom Bến Lức", D5&lt;&gt;"Showroom Tân An"),AA5,0)</f>
        <v>0</v>
      </c>
      <c r="AC5" s="26"/>
      <c r="AD5" s="31"/>
      <c r="AE5" s="32"/>
      <c r="AF5" s="23" t="s">
        <v>1314</v>
      </c>
      <c r="AG5" s="33">
        <f>IF( B5&gt;=DATE(2026,1,23),IF($AF5="Khách hàng thông thường", IFERROR(VLOOKUP($J5,'[1]CSBH THƯỞNG XE'!$I$1:$M$22,3,0),0),IF(OR($AF5="Khách hàng chuyển đổi xe xăng",$AF5="Khách hàng Khối Quân đội - Công An"),IFERROR(VLOOKUP($J5,'[1]CSBH THƯỞNG XE'!$I$1:$M$22,4,0),0),0)), 0)</f>
        <v>10000000</v>
      </c>
      <c r="AH5" s="33"/>
      <c r="AI5" s="33"/>
      <c r="AJ5" s="34">
        <f t="shared" ref="AJ5:AJ68" si="3">+(AG5+AH5+AI5-Y5)*(70%+AW5+AX5+AY5)</f>
        <v>7000000</v>
      </c>
      <c r="AK5" s="35">
        <f t="shared" ref="AK5:AK68" si="4">AJ5-AM5-AN5</f>
        <v>7000000</v>
      </c>
      <c r="AL5" s="36">
        <v>0</v>
      </c>
      <c r="AM5" s="37"/>
      <c r="AN5" s="37">
        <f>IF(AP5="Voucher giờ trái đất",VLOOKUP(J5,'[1]CSBH THƯỞNG XE'!$I$3:$R$1000,10,0),0)</f>
        <v>0</v>
      </c>
      <c r="AO5" s="55">
        <f t="shared" ref="AO5:AO68" si="5">AK5-AN5</f>
        <v>7000000</v>
      </c>
      <c r="AQ5" s="158">
        <f>SUMIF('Báo cáo lợi nhuận từng xe (2)'!$E$5:$E$245,'Lương năng suất'!N5,'Báo cáo lợi nhuận từng xe (2)'!$L$5:$L$245)</f>
        <v>7000000</v>
      </c>
      <c r="AR5" s="158">
        <f t="shared" ref="AR5:AR68" si="6">AO5-AQ5</f>
        <v>0</v>
      </c>
    </row>
    <row r="6" spans="1:44" ht="51" customHeight="1" x14ac:dyDescent="0.25">
      <c r="A6" s="17">
        <v>46083</v>
      </c>
      <c r="B6" s="17">
        <v>46085</v>
      </c>
      <c r="C6" s="18" t="s">
        <v>790</v>
      </c>
      <c r="D6" s="19" t="s">
        <v>1321</v>
      </c>
      <c r="E6" s="20" t="s">
        <v>1322</v>
      </c>
      <c r="F6" s="20" t="s">
        <v>1323</v>
      </c>
      <c r="G6" s="20" t="s">
        <v>527</v>
      </c>
      <c r="H6" s="21"/>
      <c r="I6" s="21"/>
      <c r="J6" s="22" t="s">
        <v>528</v>
      </c>
      <c r="K6" s="23" t="s">
        <v>1324</v>
      </c>
      <c r="L6" s="24" t="s">
        <v>1325</v>
      </c>
      <c r="M6" s="25">
        <v>1</v>
      </c>
      <c r="N6" s="24" t="s">
        <v>529</v>
      </c>
      <c r="O6" s="26"/>
      <c r="P6" s="26"/>
      <c r="Q6" s="26"/>
      <c r="R6" s="26"/>
      <c r="S6" s="27"/>
      <c r="T6" s="28"/>
      <c r="U6" s="27"/>
      <c r="V6" s="29" t="s">
        <v>1313</v>
      </c>
      <c r="W6" s="29">
        <v>6000000</v>
      </c>
      <c r="X6" s="38">
        <f>SUM(T6:W6)-U6</f>
        <v>6000000</v>
      </c>
      <c r="Y6" s="30">
        <f t="shared" si="1"/>
        <v>6000000</v>
      </c>
      <c r="Z6" s="30">
        <f t="shared" si="0"/>
        <v>0</v>
      </c>
      <c r="AA6" s="30">
        <f>IF(AP6="KD", IF(T6 &gt; VLOOKUP(J6,'[1]CSBH THƯỞNG XE'!$J$26:$R$34,6,0),T6 - VLOOKUP(J6,'[1]CSBH THƯỞNG XE'!$J$26:$R$34,6,0),0 ),0)</f>
        <v>0</v>
      </c>
      <c r="AB6" s="30">
        <f t="shared" si="2"/>
        <v>0</v>
      </c>
      <c r="AC6" s="26"/>
      <c r="AD6" s="31"/>
      <c r="AE6" s="32"/>
      <c r="AF6" s="23" t="s">
        <v>1314</v>
      </c>
      <c r="AG6" s="33">
        <f>IF( B6&gt;=DATE(2026,1,23),IF($AF6="Khách hàng thông thường", IFERROR(VLOOKUP($J6,'[1]CSBH THƯỞNG XE'!$I$1:$M$22,3,0),0),IF(OR($AF6="Khách hàng chuyển đổi xe xăng",$AF6="Khách hàng Khối Quân đội - Công An"),IFERROR(VLOOKUP($J6,'[1]CSBH THƯỞNG XE'!$I$1:$M$22,4,0),0),0)), 0)</f>
        <v>8500000</v>
      </c>
      <c r="AH6" s="33"/>
      <c r="AI6" s="33"/>
      <c r="AJ6" s="34">
        <f t="shared" si="3"/>
        <v>1750000</v>
      </c>
      <c r="AK6" s="35">
        <f t="shared" si="4"/>
        <v>1750000</v>
      </c>
      <c r="AL6" s="36">
        <v>0</v>
      </c>
      <c r="AM6" s="37"/>
      <c r="AN6" s="37">
        <f>IF(AP6="Voucher giờ trái đất",VLOOKUP(J6,'[1]CSBH THƯỞNG XE'!$I$3:$R$1000,10,0),0)</f>
        <v>0</v>
      </c>
      <c r="AO6" s="55">
        <f t="shared" si="5"/>
        <v>1750000</v>
      </c>
      <c r="AQ6" s="158">
        <f>SUMIF('Báo cáo lợi nhuận từng xe (2)'!$E$5:$E$245,'Lương năng suất'!N6,'Báo cáo lợi nhuận từng xe (2)'!$L$5:$L$245)</f>
        <v>1750000</v>
      </c>
      <c r="AR6" s="158">
        <f t="shared" si="6"/>
        <v>0</v>
      </c>
    </row>
    <row r="7" spans="1:44" ht="51" customHeight="1" x14ac:dyDescent="0.25">
      <c r="A7" s="17">
        <v>46081</v>
      </c>
      <c r="B7" s="17">
        <v>46085</v>
      </c>
      <c r="C7" s="18" t="s">
        <v>792</v>
      </c>
      <c r="D7" s="19" t="s">
        <v>1315</v>
      </c>
      <c r="E7" s="20" t="s">
        <v>1316</v>
      </c>
      <c r="F7" s="20" t="s">
        <v>1317</v>
      </c>
      <c r="G7" s="20" t="s">
        <v>572</v>
      </c>
      <c r="H7" s="21"/>
      <c r="I7" s="21"/>
      <c r="J7" s="22" t="s">
        <v>1318</v>
      </c>
      <c r="K7" s="23" t="s">
        <v>1319</v>
      </c>
      <c r="L7" s="24" t="s">
        <v>1326</v>
      </c>
      <c r="M7" s="25">
        <v>1</v>
      </c>
      <c r="N7" s="24" t="s">
        <v>573</v>
      </c>
      <c r="O7" s="26"/>
      <c r="P7" s="26"/>
      <c r="Q7" s="26"/>
      <c r="R7" s="26"/>
      <c r="S7" s="56">
        <v>5062780</v>
      </c>
      <c r="T7" s="28"/>
      <c r="U7" s="27"/>
      <c r="V7" s="29">
        <v>0</v>
      </c>
      <c r="W7" s="29">
        <v>0</v>
      </c>
      <c r="X7" s="38">
        <f>SUM(T7:W7)-U7</f>
        <v>0</v>
      </c>
      <c r="Y7" s="30">
        <f t="shared" si="1"/>
        <v>0</v>
      </c>
      <c r="Z7" s="30">
        <f t="shared" si="0"/>
        <v>0</v>
      </c>
      <c r="AA7" s="30">
        <f>IF(AP7="KD", IF(T7 &gt; VLOOKUP(J7,'[1]CSBH THƯỞNG XE'!$J$26:$R$34,6,0),T7 - VLOOKUP(J7,'[1]CSBH THƯỞNG XE'!$J$26:$R$34,6,0),0 ),0)</f>
        <v>0</v>
      </c>
      <c r="AB7" s="30">
        <f>IF(AND(AQ7="KD", D7&lt;&gt;"Showroom Bến Lức", D7&lt;&gt;"Showroom Tân An"),AA7,0)</f>
        <v>0</v>
      </c>
      <c r="AC7" s="26"/>
      <c r="AD7" s="31"/>
      <c r="AE7" s="32"/>
      <c r="AF7" s="23" t="s">
        <v>1314</v>
      </c>
      <c r="AG7" s="33">
        <f>IF( B7&gt;=DATE(2026,1,23),IF($AF7="Khách hàng thông thường", IFERROR(VLOOKUP($J7,'[1]CSBH THƯỞNG XE'!$I$1:$M$22,3,0),0),IF(OR($AF7="Khách hàng chuyển đổi xe xăng",$AF7="Khách hàng Khối Quân đội - Công An"),IFERROR(VLOOKUP($J7,'[1]CSBH THƯỞNG XE'!$I$1:$M$22,4,0),0),0)), 0)</f>
        <v>10000000</v>
      </c>
      <c r="AH7" s="33"/>
      <c r="AI7" s="33"/>
      <c r="AJ7" s="34">
        <f t="shared" si="3"/>
        <v>7000000</v>
      </c>
      <c r="AK7" s="35">
        <f t="shared" si="4"/>
        <v>7000000</v>
      </c>
      <c r="AL7" s="36">
        <v>0</v>
      </c>
      <c r="AM7" s="37"/>
      <c r="AN7" s="37">
        <f>IF(AP7="Voucher giờ trái đất",VLOOKUP(J7,'[1]CSBH THƯỞNG XE'!$I$3:$R$1000,10,0),0)</f>
        <v>0</v>
      </c>
      <c r="AO7" s="55">
        <f t="shared" si="5"/>
        <v>7000000</v>
      </c>
      <c r="AQ7" s="158">
        <f>SUMIF('Báo cáo lợi nhuận từng xe (2)'!$E$5:$E$245,'Lương năng suất'!N7,'Báo cáo lợi nhuận từng xe (2)'!$L$5:$L$245)</f>
        <v>7000000</v>
      </c>
      <c r="AR7" s="158">
        <f t="shared" si="6"/>
        <v>0</v>
      </c>
    </row>
    <row r="8" spans="1:44" ht="51" customHeight="1" x14ac:dyDescent="0.25">
      <c r="A8" s="17">
        <v>46083</v>
      </c>
      <c r="B8" s="17">
        <v>46086</v>
      </c>
      <c r="C8" s="18" t="s">
        <v>794</v>
      </c>
      <c r="D8" s="19" t="s">
        <v>1321</v>
      </c>
      <c r="E8" s="20" t="s">
        <v>1327</v>
      </c>
      <c r="F8" s="20" t="s">
        <v>1328</v>
      </c>
      <c r="G8" s="20" t="s">
        <v>498</v>
      </c>
      <c r="H8" s="21"/>
      <c r="I8" s="21"/>
      <c r="J8" s="22" t="s">
        <v>1329</v>
      </c>
      <c r="K8" s="23" t="s">
        <v>1324</v>
      </c>
      <c r="L8" s="24" t="s">
        <v>1330</v>
      </c>
      <c r="M8" s="25">
        <v>1</v>
      </c>
      <c r="N8" s="24" t="s">
        <v>499</v>
      </c>
      <c r="O8" s="26"/>
      <c r="P8" s="26"/>
      <c r="Q8" s="26"/>
      <c r="R8" s="26"/>
      <c r="S8" s="27"/>
      <c r="T8" s="28">
        <v>7047000</v>
      </c>
      <c r="U8" s="27"/>
      <c r="V8" s="29" t="s">
        <v>1313</v>
      </c>
      <c r="W8" s="29">
        <v>0</v>
      </c>
      <c r="X8" s="161">
        <f>SUM(T8:W8)-U8</f>
        <v>7047000</v>
      </c>
      <c r="Y8" s="162">
        <f ca="1">AB8</f>
        <v>0</v>
      </c>
      <c r="Z8" s="30">
        <f t="shared" si="0"/>
        <v>0</v>
      </c>
      <c r="AA8" s="30">
        <f>IF(OR(T8 &gt; VLOOKUP(J8,'[1]CSBH THƯỞNG XE'!$J$26:$R$34,6,0), ISTEXT(T8)),
    VLOOKUP(J8,'[1]CSBH THƯỞNG XE'!$J$26:$R$34,9,0),
0)</f>
        <v>860272.72727272753</v>
      </c>
      <c r="AB8" s="30">
        <f t="shared" ca="1" si="2"/>
        <v>0</v>
      </c>
      <c r="AC8" s="26"/>
      <c r="AD8" s="31"/>
      <c r="AE8" s="32"/>
      <c r="AF8" s="23" t="s">
        <v>1314</v>
      </c>
      <c r="AG8" s="33">
        <f>IF( B8&gt;=DATE(2026,1,23),IF($AF8="Khách hàng thông thường", IFERROR(VLOOKUP($J8,'[1]CSBH THƯỞNG XE'!$I$1:$M$22,3,0),0),IF(OR($AF8="Khách hàng chuyển đổi xe xăng",$AF8="Khách hàng Khối Quân đội - Công An"),IFERROR(VLOOKUP($J8,'[1]CSBH THƯỞNG XE'!$I$1:$M$22,4,0),0),0)), 0)</f>
        <v>15000000</v>
      </c>
      <c r="AH8" s="33"/>
      <c r="AI8" s="33"/>
      <c r="AJ8" s="34">
        <f t="shared" ca="1" si="3"/>
        <v>10500000</v>
      </c>
      <c r="AK8" s="35">
        <f t="shared" ca="1" si="4"/>
        <v>10500000</v>
      </c>
      <c r="AL8" s="36">
        <v>0</v>
      </c>
      <c r="AM8" s="37"/>
      <c r="AN8" s="37">
        <f>IF(AP8="Voucher giờ trái đất",VLOOKUP(J8,'[1]CSBH THƯỞNG XE'!$I$3:$R$1000,10,0),0)</f>
        <v>0</v>
      </c>
      <c r="AO8" s="55">
        <f t="shared" ca="1" si="5"/>
        <v>10500000</v>
      </c>
      <c r="AQ8" s="158">
        <f ca="1">SUMIF('Báo cáo lợi nhuận từng xe (2)'!$E$5:$E$245,'Lương năng suất'!N8,'Báo cáo lợi nhuận từng xe (2)'!$L$5:$L$245)</f>
        <v>4200000</v>
      </c>
      <c r="AR8" s="158">
        <f t="shared" ca="1" si="6"/>
        <v>0</v>
      </c>
    </row>
    <row r="9" spans="1:44" ht="51" customHeight="1" x14ac:dyDescent="0.25">
      <c r="A9" s="17">
        <v>46081</v>
      </c>
      <c r="B9" s="17">
        <v>46086</v>
      </c>
      <c r="C9" s="18" t="s">
        <v>796</v>
      </c>
      <c r="D9" s="19" t="s">
        <v>1308</v>
      </c>
      <c r="E9" s="20" t="s">
        <v>1331</v>
      </c>
      <c r="F9" s="20" t="s">
        <v>1310</v>
      </c>
      <c r="G9" s="20" t="s">
        <v>337</v>
      </c>
      <c r="H9" s="21"/>
      <c r="I9" s="21"/>
      <c r="J9" s="22" t="s">
        <v>1355</v>
      </c>
      <c r="K9" s="23" t="s">
        <v>1332</v>
      </c>
      <c r="L9" s="24" t="s">
        <v>1326</v>
      </c>
      <c r="M9" s="25">
        <v>1</v>
      </c>
      <c r="N9" s="24" t="s">
        <v>338</v>
      </c>
      <c r="O9" s="26"/>
      <c r="P9" s="26"/>
      <c r="Q9" s="26"/>
      <c r="R9" s="26"/>
      <c r="S9" s="56">
        <v>857636</v>
      </c>
      <c r="T9" s="28">
        <v>7888016</v>
      </c>
      <c r="U9" s="27"/>
      <c r="V9" s="29" t="s">
        <v>1313</v>
      </c>
      <c r="W9" s="29">
        <v>2000000</v>
      </c>
      <c r="X9" s="30">
        <f>SUM(T9:W9)-U9-T9</f>
        <v>2000000</v>
      </c>
      <c r="Y9" s="30">
        <f t="shared" si="1"/>
        <v>2000000</v>
      </c>
      <c r="Z9" s="30">
        <f t="shared" si="0"/>
        <v>0</v>
      </c>
      <c r="AA9" s="30">
        <f>IF(OR(T9 &gt; VLOOKUP(J9,'[1]CSBH THƯỞNG XE'!$J$26:$R$34,6,0), ISTEXT(T9)),
    VLOOKUP(J9,'[1]CSBH THƯỞNG XE'!$J$26:$R$34,9,0),
0)</f>
        <v>1382181.8181818184</v>
      </c>
      <c r="AB9" s="30">
        <f t="shared" si="2"/>
        <v>0</v>
      </c>
      <c r="AC9" s="26"/>
      <c r="AD9" s="31"/>
      <c r="AE9" s="32"/>
      <c r="AF9" s="23" t="s">
        <v>1314</v>
      </c>
      <c r="AG9" s="33">
        <f>IF( B9&gt;=DATE(2026,1,23),IF($AF9="Khách hàng thông thường", IFERROR(VLOOKUP($J9,'[1]CSBH THƯỞNG XE'!$I$1:$M$22,3,0),0),IF(OR($AF9="Khách hàng chuyển đổi xe xăng",$AF9="Khách hàng Khối Quân đội - Công An"),IFERROR(VLOOKUP($J9,'[1]CSBH THƯỞNG XE'!$I$1:$M$22,4,0),0),0)), 0)</f>
        <v>19000000</v>
      </c>
      <c r="AH9" s="33"/>
      <c r="AI9" s="33"/>
      <c r="AJ9" s="34">
        <f t="shared" si="3"/>
        <v>11900000</v>
      </c>
      <c r="AK9" s="35">
        <f t="shared" si="4"/>
        <v>11900000</v>
      </c>
      <c r="AL9" s="36">
        <v>0</v>
      </c>
      <c r="AM9" s="37"/>
      <c r="AN9" s="37">
        <f>IF(AP9="Voucher giờ trái đất",VLOOKUP(J9,'[1]CSBH THƯỞNG XE'!$I$3:$R$1000,10,0),0)</f>
        <v>0</v>
      </c>
      <c r="AO9" s="55">
        <f t="shared" si="5"/>
        <v>11900000</v>
      </c>
      <c r="AQ9" s="158">
        <f>SUMIF('Báo cáo lợi nhuận từng xe (2)'!$E$5:$E$245,'Lương năng suất'!N9,'Báo cáo lợi nhuận từng xe (2)'!$L$5:$L$245)</f>
        <v>11900000</v>
      </c>
      <c r="AR9" s="158">
        <f t="shared" si="6"/>
        <v>0</v>
      </c>
    </row>
    <row r="10" spans="1:44" ht="51" customHeight="1" x14ac:dyDescent="0.25">
      <c r="A10" s="17">
        <v>46059</v>
      </c>
      <c r="B10" s="17">
        <v>46088</v>
      </c>
      <c r="C10" s="18" t="s">
        <v>798</v>
      </c>
      <c r="D10" s="19" t="s">
        <v>1333</v>
      </c>
      <c r="E10" s="20" t="s">
        <v>1334</v>
      </c>
      <c r="F10" s="20" t="s">
        <v>1335</v>
      </c>
      <c r="G10" s="20" t="s">
        <v>549</v>
      </c>
      <c r="H10" s="21"/>
      <c r="I10" s="21"/>
      <c r="J10" s="22" t="s">
        <v>528</v>
      </c>
      <c r="K10" s="23" t="s">
        <v>1336</v>
      </c>
      <c r="L10" s="24" t="s">
        <v>1337</v>
      </c>
      <c r="M10" s="25">
        <v>1</v>
      </c>
      <c r="N10" s="24" t="s">
        <v>550</v>
      </c>
      <c r="O10" s="26"/>
      <c r="P10" s="26"/>
      <c r="Q10" s="26"/>
      <c r="R10" s="26"/>
      <c r="S10" s="27"/>
      <c r="T10" s="28">
        <v>0</v>
      </c>
      <c r="U10" s="27"/>
      <c r="V10" s="29">
        <v>0</v>
      </c>
      <c r="W10" s="29">
        <v>6000000</v>
      </c>
      <c r="X10" s="38">
        <f>SUM(T10:W10)-U10</f>
        <v>6000000</v>
      </c>
      <c r="Y10" s="30">
        <f t="shared" si="1"/>
        <v>6000000</v>
      </c>
      <c r="Z10" s="30">
        <f t="shared" si="0"/>
        <v>0</v>
      </c>
      <c r="AA10" s="30">
        <f>IF(AP10="KD", IF(T10 &gt; VLOOKUP(J10,'[1]CSBH THƯỞNG XE'!$J$26:$R$34,6,0),T10 - VLOOKUP(J10,'[1]CSBH THƯỞNG XE'!$J$26:$R$34,6,0),0 ),0)</f>
        <v>0</v>
      </c>
      <c r="AB10" s="30">
        <f t="shared" si="2"/>
        <v>0</v>
      </c>
      <c r="AC10" s="26"/>
      <c r="AD10" s="31"/>
      <c r="AE10" s="32"/>
      <c r="AF10" s="23" t="s">
        <v>1314</v>
      </c>
      <c r="AG10" s="33">
        <f>IF( B10&gt;=DATE(2026,1,23),IF($AF10="Khách hàng thông thường", IFERROR(VLOOKUP($J10,'[1]CSBH THƯỞNG XE'!$I$1:$M$22,3,0),0),IF(OR($AF10="Khách hàng chuyển đổi xe xăng",$AF10="Khách hàng Khối Quân đội - Công An"),IFERROR(VLOOKUP($J10,'[1]CSBH THƯỞNG XE'!$I$1:$M$22,4,0),0),0)), 0)</f>
        <v>8500000</v>
      </c>
      <c r="AH10" s="33"/>
      <c r="AI10" s="33"/>
      <c r="AJ10" s="34">
        <f t="shared" si="3"/>
        <v>1750000</v>
      </c>
      <c r="AK10" s="35">
        <f t="shared" si="4"/>
        <v>1750000</v>
      </c>
      <c r="AL10" s="36">
        <v>0</v>
      </c>
      <c r="AM10" s="37"/>
      <c r="AN10" s="37">
        <f>IF(AP10="Voucher giờ trái đất",VLOOKUP(J10,'[1]CSBH THƯỞNG XE'!$I$3:$R$1000,10,0),0)</f>
        <v>0</v>
      </c>
      <c r="AO10" s="55">
        <f t="shared" si="5"/>
        <v>1750000</v>
      </c>
      <c r="AQ10" s="158">
        <f>SUMIF('Báo cáo lợi nhuận từng xe (2)'!$E$5:$E$245,'Lương năng suất'!N10,'Báo cáo lợi nhuận từng xe (2)'!$L$5:$L$245)</f>
        <v>1750000</v>
      </c>
      <c r="AR10" s="158">
        <f t="shared" si="6"/>
        <v>0</v>
      </c>
    </row>
    <row r="11" spans="1:44" ht="51" customHeight="1" x14ac:dyDescent="0.25">
      <c r="A11" s="17">
        <v>46078</v>
      </c>
      <c r="B11" s="17">
        <v>46090</v>
      </c>
      <c r="C11" s="18" t="s">
        <v>800</v>
      </c>
      <c r="D11" s="19" t="s">
        <v>1333</v>
      </c>
      <c r="E11" s="20" t="s">
        <v>1338</v>
      </c>
      <c r="F11" s="20" t="s">
        <v>1339</v>
      </c>
      <c r="G11" s="20" t="s">
        <v>451</v>
      </c>
      <c r="H11" s="21"/>
      <c r="I11" s="21"/>
      <c r="J11" s="22" t="s">
        <v>1329</v>
      </c>
      <c r="K11" s="23" t="s">
        <v>1336</v>
      </c>
      <c r="L11" s="24" t="s">
        <v>1340</v>
      </c>
      <c r="M11" s="25">
        <v>1</v>
      </c>
      <c r="N11" s="24" t="s">
        <v>452</v>
      </c>
      <c r="O11" s="26"/>
      <c r="P11" s="26"/>
      <c r="Q11" s="26"/>
      <c r="R11" s="26"/>
      <c r="S11" s="27"/>
      <c r="T11" s="28">
        <v>8727000</v>
      </c>
      <c r="U11" s="27"/>
      <c r="V11" s="29">
        <v>0</v>
      </c>
      <c r="W11" s="29">
        <v>10000000</v>
      </c>
      <c r="X11" s="161">
        <f>SUM(T11:W11)-U11</f>
        <v>18727000</v>
      </c>
      <c r="Y11" s="162">
        <f ca="1">AB11+W11</f>
        <v>10000000</v>
      </c>
      <c r="Z11" s="30">
        <f t="shared" si="0"/>
        <v>8727000</v>
      </c>
      <c r="AA11" s="30">
        <f>IF(OR(T11 &gt; VLOOKUP(J11,'[1]CSBH THƯỞNG XE'!$J$26:$R$34,6,0), ISTEXT(T11)),
    VLOOKUP(J11,'[1]CSBH THƯỞNG XE'!$J$26:$R$34,9,0),
0)</f>
        <v>860272.72727272753</v>
      </c>
      <c r="AB11" s="30">
        <f t="shared" ca="1" si="2"/>
        <v>0</v>
      </c>
      <c r="AC11" s="26"/>
      <c r="AD11" s="31"/>
      <c r="AE11" s="32"/>
      <c r="AF11" s="23" t="s">
        <v>1314</v>
      </c>
      <c r="AG11" s="33">
        <f>IF( B11&gt;=DATE(2026,1,23),IF($AF11="Khách hàng thông thường", IFERROR(VLOOKUP($J11,'[1]CSBH THƯỞNG XE'!$I$1:$M$22,3,0),0),IF(OR($AF11="Khách hàng chuyển đổi xe xăng",$AF11="Khách hàng Khối Quân đội - Công An"),IFERROR(VLOOKUP($J11,'[1]CSBH THƯỞNG XE'!$I$1:$M$22,4,0),0),0)), 0)</f>
        <v>15000000</v>
      </c>
      <c r="AH11" s="33"/>
      <c r="AI11" s="33"/>
      <c r="AJ11" s="34">
        <f t="shared" ca="1" si="3"/>
        <v>3500000</v>
      </c>
      <c r="AK11" s="35">
        <f t="shared" ca="1" si="4"/>
        <v>3500000</v>
      </c>
      <c r="AL11" s="36">
        <v>0</v>
      </c>
      <c r="AM11" s="37"/>
      <c r="AN11" s="37">
        <f>IF(AP11="Voucher giờ trái đất",VLOOKUP(J11,'[1]CSBH THƯỞNG XE'!$I$3:$R$1000,10,0),0)</f>
        <v>0</v>
      </c>
      <c r="AO11" s="55">
        <f t="shared" ca="1" si="5"/>
        <v>3500000</v>
      </c>
      <c r="AQ11" s="158">
        <f ca="1">SUMIF('Báo cáo lợi nhuận từng xe (2)'!$E$5:$E$245,'Lương năng suất'!N11,'Báo cáo lợi nhuận từng xe (2)'!$L$5:$L$245)</f>
        <v>4200000</v>
      </c>
      <c r="AR11" s="158">
        <f t="shared" ca="1" si="6"/>
        <v>0</v>
      </c>
    </row>
    <row r="12" spans="1:44" ht="51" customHeight="1" x14ac:dyDescent="0.25">
      <c r="A12" s="17">
        <v>46091</v>
      </c>
      <c r="B12" s="17">
        <v>46091</v>
      </c>
      <c r="C12" s="18" t="s">
        <v>804</v>
      </c>
      <c r="D12" s="19" t="s">
        <v>1341</v>
      </c>
      <c r="E12" s="20" t="s">
        <v>1921</v>
      </c>
      <c r="F12" s="20" t="s">
        <v>1343</v>
      </c>
      <c r="G12" s="20" t="s">
        <v>395</v>
      </c>
      <c r="H12" s="21"/>
      <c r="I12" s="21"/>
      <c r="J12" s="22" t="s">
        <v>1329</v>
      </c>
      <c r="K12" s="23" t="s">
        <v>1324</v>
      </c>
      <c r="L12" s="24" t="s">
        <v>1326</v>
      </c>
      <c r="M12" s="25">
        <v>1</v>
      </c>
      <c r="N12" s="24" t="s">
        <v>396</v>
      </c>
      <c r="O12" s="26"/>
      <c r="P12" s="26"/>
      <c r="Q12" s="26"/>
      <c r="R12" s="26"/>
      <c r="S12" s="27"/>
      <c r="T12" s="28">
        <v>5686364</v>
      </c>
      <c r="U12" s="27"/>
      <c r="V12" s="29" t="s">
        <v>1313</v>
      </c>
      <c r="W12" s="29">
        <v>10000000</v>
      </c>
      <c r="X12" s="30">
        <f>SUM(T12:W12)-U12-T12</f>
        <v>10000000</v>
      </c>
      <c r="Y12" s="30">
        <f t="shared" si="1"/>
        <v>10000000</v>
      </c>
      <c r="Z12" s="30">
        <f t="shared" si="0"/>
        <v>0</v>
      </c>
      <c r="AA12" s="30">
        <f>IF(OR(T12 &gt; VLOOKUP(J12,'[1]CSBH THƯỞNG XE'!$J$26:$R$34,6,0), ISTEXT(T12)),
    VLOOKUP(J12,'[1]CSBH THƯỞNG XE'!$J$26:$R$34,9,0),
0)</f>
        <v>860272.72727272753</v>
      </c>
      <c r="AB12" s="30">
        <f t="shared" si="2"/>
        <v>0</v>
      </c>
      <c r="AC12" s="26"/>
      <c r="AD12" s="31"/>
      <c r="AE12" s="32"/>
      <c r="AF12" s="23" t="s">
        <v>1314</v>
      </c>
      <c r="AG12" s="33">
        <f>IF( B12&gt;=DATE(2026,1,23),IF($AF12="Khách hàng thông thường", IFERROR(VLOOKUP($J12,'[1]CSBH THƯỞNG XE'!$I$1:$M$22,3,0),0),IF(OR($AF12="Khách hàng chuyển đổi xe xăng",$AF12="Khách hàng Khối Quân đội - Công An"),IFERROR(VLOOKUP($J12,'[1]CSBH THƯỞNG XE'!$I$1:$M$22,4,0),0),0)), 0)</f>
        <v>15000000</v>
      </c>
      <c r="AH12" s="33"/>
      <c r="AI12" s="33"/>
      <c r="AJ12" s="34">
        <f t="shared" si="3"/>
        <v>3500000</v>
      </c>
      <c r="AK12" s="35">
        <f t="shared" si="4"/>
        <v>3500000</v>
      </c>
      <c r="AL12" s="36">
        <v>3000000</v>
      </c>
      <c r="AM12" s="37"/>
      <c r="AN12" s="37">
        <f>IF(AP12="Voucher giờ trái đất",VLOOKUP(J12,'[1]CSBH THƯỞNG XE'!$I$3:$R$1000,10,0),0)</f>
        <v>0</v>
      </c>
      <c r="AO12" s="55">
        <f t="shared" si="5"/>
        <v>3500000</v>
      </c>
      <c r="AQ12" s="158">
        <f>SUMIF('Báo cáo lợi nhuận từng xe (2)'!$E$5:$E$245,'Lương năng suất'!N12,'Báo cáo lợi nhuận từng xe (2)'!$L$5:$L$245)</f>
        <v>3500000</v>
      </c>
      <c r="AR12" s="158">
        <f t="shared" si="6"/>
        <v>0</v>
      </c>
    </row>
    <row r="13" spans="1:44" ht="51" customHeight="1" x14ac:dyDescent="0.25">
      <c r="A13" s="17">
        <v>46091</v>
      </c>
      <c r="B13" s="17">
        <v>46091</v>
      </c>
      <c r="C13" s="18" t="s">
        <v>806</v>
      </c>
      <c r="D13" s="19" t="s">
        <v>1341</v>
      </c>
      <c r="E13" s="39" t="s">
        <v>1342</v>
      </c>
      <c r="F13" s="20" t="s">
        <v>1343</v>
      </c>
      <c r="G13" s="20" t="s">
        <v>504</v>
      </c>
      <c r="H13" s="21"/>
      <c r="I13" s="21"/>
      <c r="J13" s="22" t="s">
        <v>1329</v>
      </c>
      <c r="K13" s="23" t="s">
        <v>1324</v>
      </c>
      <c r="L13" s="24" t="s">
        <v>1326</v>
      </c>
      <c r="M13" s="25">
        <v>1</v>
      </c>
      <c r="N13" s="24" t="s">
        <v>505</v>
      </c>
      <c r="O13" s="26"/>
      <c r="P13" s="26"/>
      <c r="Q13" s="26"/>
      <c r="R13" s="26"/>
      <c r="S13" s="27"/>
      <c r="T13" s="28">
        <v>5686364</v>
      </c>
      <c r="U13" s="27"/>
      <c r="V13" s="29" t="s">
        <v>1313</v>
      </c>
      <c r="W13" s="29">
        <v>0</v>
      </c>
      <c r="X13" s="30">
        <f>SUM(T13:W13)-U13-T13</f>
        <v>0</v>
      </c>
      <c r="Y13" s="30">
        <f t="shared" si="1"/>
        <v>0</v>
      </c>
      <c r="Z13" s="30">
        <f t="shared" si="0"/>
        <v>0</v>
      </c>
      <c r="AA13" s="30">
        <f>IF(OR(T13 &gt; VLOOKUP(J13,'[1]CSBH THƯỞNG XE'!$J$26:$R$34,6,0), ISTEXT(T13)),
    VLOOKUP(J13,'[1]CSBH THƯỞNG XE'!$J$26:$R$34,9,0),
0)</f>
        <v>860272.72727272753</v>
      </c>
      <c r="AB13" s="30">
        <f t="shared" si="2"/>
        <v>0</v>
      </c>
      <c r="AC13" s="26"/>
      <c r="AD13" s="31"/>
      <c r="AE13" s="32"/>
      <c r="AF13" s="23" t="s">
        <v>1314</v>
      </c>
      <c r="AG13" s="33">
        <f>IF( B13&gt;=DATE(2026,1,23),IF($AF13="Khách hàng thông thường", IFERROR(VLOOKUP($J13,'[1]CSBH THƯỞNG XE'!$I$1:$M$22,3,0),0),IF(OR($AF13="Khách hàng chuyển đổi xe xăng",$AF13="Khách hàng Khối Quân đội - Công An"),IFERROR(VLOOKUP($J13,'[1]CSBH THƯỞNG XE'!$I$1:$M$22,4,0),0),0)), 0)</f>
        <v>15000000</v>
      </c>
      <c r="AH13" s="33"/>
      <c r="AI13" s="33"/>
      <c r="AJ13" s="34">
        <f t="shared" si="3"/>
        <v>10500000</v>
      </c>
      <c r="AK13" s="35">
        <f t="shared" si="4"/>
        <v>10500000</v>
      </c>
      <c r="AL13" s="36">
        <v>10000000</v>
      </c>
      <c r="AM13" s="37"/>
      <c r="AN13" s="37">
        <f>IF(AP13="Voucher giờ trái đất",VLOOKUP(J13,'[1]CSBH THƯỞNG XE'!$I$3:$R$1000,10,0),0)</f>
        <v>0</v>
      </c>
      <c r="AO13" s="55">
        <f t="shared" si="5"/>
        <v>10500000</v>
      </c>
      <c r="AQ13" s="158">
        <f>SUMIF('Báo cáo lợi nhuận từng xe (2)'!$E$5:$E$245,'Lương năng suất'!N13,'Báo cáo lợi nhuận từng xe (2)'!$L$5:$L$245)</f>
        <v>10500000</v>
      </c>
      <c r="AR13" s="158">
        <f t="shared" si="6"/>
        <v>0</v>
      </c>
    </row>
    <row r="14" spans="1:44" ht="51" customHeight="1" x14ac:dyDescent="0.25">
      <c r="A14" s="17">
        <v>46083</v>
      </c>
      <c r="B14" s="17">
        <v>46091</v>
      </c>
      <c r="C14" s="18" t="s">
        <v>808</v>
      </c>
      <c r="D14" s="19" t="s">
        <v>1315</v>
      </c>
      <c r="E14" s="20" t="s">
        <v>1344</v>
      </c>
      <c r="F14" s="20" t="s">
        <v>1345</v>
      </c>
      <c r="G14" s="20" t="s">
        <v>196</v>
      </c>
      <c r="H14" s="21"/>
      <c r="I14" s="21"/>
      <c r="J14" s="22" t="s">
        <v>1311</v>
      </c>
      <c r="K14" s="23" t="s">
        <v>1311</v>
      </c>
      <c r="L14" s="24" t="s">
        <v>1346</v>
      </c>
      <c r="M14" s="25">
        <v>1</v>
      </c>
      <c r="N14" s="24" t="s">
        <v>197</v>
      </c>
      <c r="O14" s="26"/>
      <c r="P14" s="26"/>
      <c r="Q14" s="26"/>
      <c r="R14" s="26"/>
      <c r="S14" s="27"/>
      <c r="T14" s="56">
        <v>7201818</v>
      </c>
      <c r="U14" s="27"/>
      <c r="V14" s="29">
        <v>0</v>
      </c>
      <c r="W14" s="29">
        <v>0</v>
      </c>
      <c r="X14" s="30">
        <f>SUM(T14:W14)-U14-T14</f>
        <v>0</v>
      </c>
      <c r="Y14" s="30">
        <f t="shared" si="1"/>
        <v>0</v>
      </c>
      <c r="Z14" s="30">
        <f t="shared" si="0"/>
        <v>0</v>
      </c>
      <c r="AA14" s="30">
        <f>IF(OR(T14 &gt; VLOOKUP(J14,'[1]CSBH THƯỞNG XE'!$J$26:$R$34,6,0), ISTEXT(T14)),
    VLOOKUP(J14,'[1]CSBH THƯỞNG XE'!$J$26:$R$34,9,0),
0)</f>
        <v>677818.18181818165</v>
      </c>
      <c r="AB14" s="30">
        <f t="shared" si="2"/>
        <v>0</v>
      </c>
      <c r="AC14" s="26"/>
      <c r="AD14" s="31"/>
      <c r="AE14" s="32"/>
      <c r="AF14" s="23" t="s">
        <v>1314</v>
      </c>
      <c r="AG14" s="33">
        <f>IF( B14&gt;=DATE(2026,1,23),IF($AF14="Khách hàng thông thường", IFERROR(VLOOKUP($J14,'[1]CSBH THƯỞNG XE'!$I$1:$M$22,3,0),0),IF(OR($AF14="Khách hàng chuyển đổi xe xăng",$AF14="Khách hàng Khối Quân đội - Công An"),IFERROR(VLOOKUP($J14,'[1]CSBH THƯỞNG XE'!$I$1:$M$22,4,0),0),0)), 0)</f>
        <v>18000000</v>
      </c>
      <c r="AH14" s="33"/>
      <c r="AI14" s="33"/>
      <c r="AJ14" s="34">
        <f t="shared" si="3"/>
        <v>12600000</v>
      </c>
      <c r="AK14" s="35">
        <f t="shared" si="4"/>
        <v>12600000</v>
      </c>
      <c r="AL14" s="36">
        <v>0</v>
      </c>
      <c r="AM14" s="37"/>
      <c r="AN14" s="37">
        <f>IF(AP14="Voucher giờ trái đất",VLOOKUP(J14,'[1]CSBH THƯỞNG XE'!$I$3:$R$1000,10,0),0)</f>
        <v>0</v>
      </c>
      <c r="AO14" s="55">
        <f t="shared" si="5"/>
        <v>12600000</v>
      </c>
      <c r="AQ14" s="158">
        <f>SUMIF('Báo cáo lợi nhuận từng xe (2)'!$E$5:$E$245,'Lương năng suất'!N14,'Báo cáo lợi nhuận từng xe (2)'!$L$5:$L$245)</f>
        <v>12600000</v>
      </c>
      <c r="AR14" s="158">
        <f t="shared" si="6"/>
        <v>0</v>
      </c>
    </row>
    <row r="15" spans="1:44" ht="51" customHeight="1" x14ac:dyDescent="0.25">
      <c r="A15" s="17">
        <v>46083</v>
      </c>
      <c r="B15" s="17">
        <v>46091</v>
      </c>
      <c r="C15" s="18" t="s">
        <v>810</v>
      </c>
      <c r="D15" s="19" t="s">
        <v>1315</v>
      </c>
      <c r="E15" s="20" t="s">
        <v>1344</v>
      </c>
      <c r="F15" s="20" t="s">
        <v>1345</v>
      </c>
      <c r="G15" s="20" t="s">
        <v>181</v>
      </c>
      <c r="H15" s="21"/>
      <c r="I15" s="21"/>
      <c r="J15" s="22" t="s">
        <v>1329</v>
      </c>
      <c r="K15" s="23" t="s">
        <v>1324</v>
      </c>
      <c r="L15" s="24" t="s">
        <v>1326</v>
      </c>
      <c r="M15" s="25">
        <v>1</v>
      </c>
      <c r="N15" s="24" t="s">
        <v>490</v>
      </c>
      <c r="O15" s="26"/>
      <c r="P15" s="26"/>
      <c r="Q15" s="26"/>
      <c r="R15" s="26"/>
      <c r="S15" s="27"/>
      <c r="T15" s="28">
        <f>7542066/1.1</f>
        <v>6856423.6363636358</v>
      </c>
      <c r="U15" s="27"/>
      <c r="V15" s="29">
        <v>0</v>
      </c>
      <c r="W15" s="29">
        <v>0</v>
      </c>
      <c r="X15" s="30">
        <f>SUM(T15:W15)-U15-T15</f>
        <v>0</v>
      </c>
      <c r="Y15" s="30">
        <f t="shared" si="1"/>
        <v>0</v>
      </c>
      <c r="Z15" s="30">
        <f t="shared" si="0"/>
        <v>0</v>
      </c>
      <c r="AA15" s="30">
        <f>IF(OR(T15 &gt; VLOOKUP(J15,'[1]CSBH THƯỞNG XE'!$J$26:$R$34,6,0), ISTEXT(T15)),
    VLOOKUP(J15,'[1]CSBH THƯỞNG XE'!$J$26:$R$34,9,0),
0)</f>
        <v>860272.72727272753</v>
      </c>
      <c r="AB15" s="30">
        <f t="shared" si="2"/>
        <v>0</v>
      </c>
      <c r="AC15" s="26"/>
      <c r="AD15" s="31"/>
      <c r="AE15" s="32"/>
      <c r="AF15" s="23" t="s">
        <v>1314</v>
      </c>
      <c r="AG15" s="33">
        <f>IF( B15&gt;=DATE(2026,1,23),IF($AF15="Khách hàng thông thường", IFERROR(VLOOKUP($J15,'[1]CSBH THƯỞNG XE'!$I$1:$M$22,3,0),0),IF(OR($AF15="Khách hàng chuyển đổi xe xăng",$AF15="Khách hàng Khối Quân đội - Công An"),IFERROR(VLOOKUP($J15,'[1]CSBH THƯỞNG XE'!$I$1:$M$22,4,0),0),0)), 0)</f>
        <v>15000000</v>
      </c>
      <c r="AH15" s="33"/>
      <c r="AI15" s="33"/>
      <c r="AJ15" s="34">
        <f t="shared" si="3"/>
        <v>10500000</v>
      </c>
      <c r="AK15" s="35">
        <f t="shared" si="4"/>
        <v>10500000</v>
      </c>
      <c r="AL15" s="36">
        <v>0</v>
      </c>
      <c r="AM15" s="37"/>
      <c r="AN15" s="37">
        <f>IF(AP15="Voucher giờ trái đất",VLOOKUP(J15,'[1]CSBH THƯỞNG XE'!$I$3:$R$1000,10,0),0)</f>
        <v>0</v>
      </c>
      <c r="AO15" s="55">
        <f t="shared" si="5"/>
        <v>10500000</v>
      </c>
      <c r="AQ15" s="158">
        <f>SUMIF('Báo cáo lợi nhuận từng xe (2)'!$E$5:$E$245,'Lương năng suất'!N15,'Báo cáo lợi nhuận từng xe (2)'!$L$5:$L$245)</f>
        <v>10500000</v>
      </c>
      <c r="AR15" s="158">
        <f t="shared" si="6"/>
        <v>0</v>
      </c>
    </row>
    <row r="16" spans="1:44" ht="51" customHeight="1" x14ac:dyDescent="0.25">
      <c r="A16" s="17">
        <v>46090</v>
      </c>
      <c r="B16" s="17">
        <v>46091</v>
      </c>
      <c r="C16" s="18" t="s">
        <v>812</v>
      </c>
      <c r="D16" s="19" t="s">
        <v>1315</v>
      </c>
      <c r="E16" s="20" t="s">
        <v>1344</v>
      </c>
      <c r="F16" s="20" t="s">
        <v>1345</v>
      </c>
      <c r="G16" s="20" t="s">
        <v>546</v>
      </c>
      <c r="H16" s="21"/>
      <c r="I16" s="21"/>
      <c r="J16" s="22" t="s">
        <v>528</v>
      </c>
      <c r="K16" s="23" t="s">
        <v>1324</v>
      </c>
      <c r="L16" s="24" t="s">
        <v>1347</v>
      </c>
      <c r="M16" s="25">
        <v>1</v>
      </c>
      <c r="N16" s="24" t="s">
        <v>547</v>
      </c>
      <c r="O16" s="26"/>
      <c r="P16" s="26"/>
      <c r="Q16" s="26"/>
      <c r="R16" s="26"/>
      <c r="S16" s="27"/>
      <c r="T16" s="28">
        <v>0</v>
      </c>
      <c r="U16" s="27"/>
      <c r="V16" s="29">
        <v>0</v>
      </c>
      <c r="W16" s="29">
        <v>4000000</v>
      </c>
      <c r="X16" s="38">
        <f>SUM(T16:W16)-U16</f>
        <v>4000000</v>
      </c>
      <c r="Y16" s="30">
        <f t="shared" si="1"/>
        <v>4000000</v>
      </c>
      <c r="Z16" s="30">
        <f t="shared" si="0"/>
        <v>0</v>
      </c>
      <c r="AA16" s="30">
        <f>IF(AP16="KD", IF(T16 &gt; VLOOKUP(J16,'[1]CSBH THƯỞNG XE'!$J$26:$R$34,6,0),T16 - VLOOKUP(J16,'[1]CSBH THƯỞNG XE'!$J$26:$R$34,6,0),0 ),0)</f>
        <v>0</v>
      </c>
      <c r="AB16" s="30">
        <f t="shared" si="2"/>
        <v>0</v>
      </c>
      <c r="AC16" s="26"/>
      <c r="AD16" s="31"/>
      <c r="AE16" s="32"/>
      <c r="AF16" s="23" t="s">
        <v>1314</v>
      </c>
      <c r="AG16" s="33">
        <f>IF( B16&gt;=DATE(2026,1,23),IF($AF16="Khách hàng thông thường", IFERROR(VLOOKUP($J16,'[1]CSBH THƯỞNG XE'!$I$1:$M$22,3,0),0),IF(OR($AF16="Khách hàng chuyển đổi xe xăng",$AF16="Khách hàng Khối Quân đội - Công An"),IFERROR(VLOOKUP($J16,'[1]CSBH THƯỞNG XE'!$I$1:$M$22,4,0),0),0)), 0)</f>
        <v>8500000</v>
      </c>
      <c r="AH16" s="33"/>
      <c r="AI16" s="33"/>
      <c r="AJ16" s="34">
        <f t="shared" si="3"/>
        <v>3150000</v>
      </c>
      <c r="AK16" s="35">
        <f t="shared" si="4"/>
        <v>3150000</v>
      </c>
      <c r="AL16" s="36">
        <v>0</v>
      </c>
      <c r="AM16" s="37"/>
      <c r="AN16" s="37">
        <f>IF(AP16="Voucher giờ trái đất",VLOOKUP(J16,'[1]CSBH THƯỞNG XE'!$I$3:$R$1000,10,0),0)</f>
        <v>0</v>
      </c>
      <c r="AO16" s="55">
        <f t="shared" si="5"/>
        <v>3150000</v>
      </c>
      <c r="AQ16" s="158">
        <f>SUMIF('Báo cáo lợi nhuận từng xe (2)'!$E$5:$E$245,'Lương năng suất'!N16,'Báo cáo lợi nhuận từng xe (2)'!$L$5:$L$245)</f>
        <v>3150000</v>
      </c>
      <c r="AR16" s="158">
        <f t="shared" si="6"/>
        <v>0</v>
      </c>
    </row>
    <row r="17" spans="1:44" ht="51" customHeight="1" x14ac:dyDescent="0.25">
      <c r="A17" s="17">
        <v>46086</v>
      </c>
      <c r="B17" s="17">
        <v>46091</v>
      </c>
      <c r="C17" s="18" t="s">
        <v>814</v>
      </c>
      <c r="D17" s="19" t="s">
        <v>1308</v>
      </c>
      <c r="E17" s="20" t="s">
        <v>1309</v>
      </c>
      <c r="F17" s="20" t="s">
        <v>1310</v>
      </c>
      <c r="G17" s="20" t="s">
        <v>611</v>
      </c>
      <c r="H17" s="21"/>
      <c r="I17" s="21"/>
      <c r="J17" s="22" t="s">
        <v>1318</v>
      </c>
      <c r="K17" s="23" t="s">
        <v>1324</v>
      </c>
      <c r="L17" s="24" t="s">
        <v>1326</v>
      </c>
      <c r="M17" s="25">
        <v>1</v>
      </c>
      <c r="N17" s="24" t="s">
        <v>612</v>
      </c>
      <c r="O17" s="26"/>
      <c r="P17" s="26"/>
      <c r="Q17" s="26"/>
      <c r="R17" s="26"/>
      <c r="S17" s="27">
        <v>473363.63636363635</v>
      </c>
      <c r="T17" s="28"/>
      <c r="U17" s="27"/>
      <c r="V17" s="29">
        <v>2084400</v>
      </c>
      <c r="W17" s="29">
        <v>0</v>
      </c>
      <c r="X17" s="30">
        <f>SUM(T17:W17)-U17-V17</f>
        <v>0</v>
      </c>
      <c r="Y17" s="30">
        <f t="shared" si="1"/>
        <v>0</v>
      </c>
      <c r="Z17" s="30">
        <f t="shared" si="0"/>
        <v>0</v>
      </c>
      <c r="AA17" s="30">
        <f>IF(AP17="KD", IF(T17 &gt; VLOOKUP(J17,'[1]CSBH THƯỞNG XE'!$J$26:$R$34,6,0),T17 - VLOOKUP(J17,'[1]CSBH THƯỞNG XE'!$J$26:$R$34,6,0),0 ),0)</f>
        <v>0</v>
      </c>
      <c r="AB17" s="30">
        <f t="shared" si="2"/>
        <v>0</v>
      </c>
      <c r="AC17" s="26"/>
      <c r="AD17" s="31"/>
      <c r="AE17" s="32"/>
      <c r="AF17" s="23" t="s">
        <v>1314</v>
      </c>
      <c r="AG17" s="33">
        <f>IF( B17&gt;=DATE(2026,1,23),IF($AF17="Khách hàng thông thường", IFERROR(VLOOKUP($J17,'[1]CSBH THƯỞNG XE'!$I$1:$M$22,3,0),0),IF(OR($AF17="Khách hàng chuyển đổi xe xăng",$AF17="Khách hàng Khối Quân đội - Công An"),IFERROR(VLOOKUP($J17,'[1]CSBH THƯỞNG XE'!$I$1:$M$22,4,0),0),0)), 0)</f>
        <v>10000000</v>
      </c>
      <c r="AH17" s="33"/>
      <c r="AI17" s="33"/>
      <c r="AJ17" s="34">
        <f t="shared" si="3"/>
        <v>7000000</v>
      </c>
      <c r="AK17" s="35">
        <f t="shared" si="4"/>
        <v>7000000</v>
      </c>
      <c r="AL17" s="36">
        <v>0</v>
      </c>
      <c r="AM17" s="37"/>
      <c r="AN17" s="37">
        <f>IF(AP17="Voucher giờ trái đất",VLOOKUP(J17,'[1]CSBH THƯỞNG XE'!$I$3:$R$1000,10,0),0)</f>
        <v>0</v>
      </c>
      <c r="AO17" s="55">
        <f t="shared" si="5"/>
        <v>7000000</v>
      </c>
      <c r="AQ17" s="158">
        <f>SUMIF('Báo cáo lợi nhuận từng xe (2)'!$E$5:$E$245,'Lương năng suất'!N17,'Báo cáo lợi nhuận từng xe (2)'!$L$5:$L$245)</f>
        <v>7000000</v>
      </c>
      <c r="AR17" s="158">
        <f t="shared" si="6"/>
        <v>0</v>
      </c>
    </row>
    <row r="18" spans="1:44" ht="51" customHeight="1" x14ac:dyDescent="0.25">
      <c r="A18" s="17">
        <v>46085</v>
      </c>
      <c r="B18" s="17">
        <v>46091</v>
      </c>
      <c r="C18" s="18" t="s">
        <v>816</v>
      </c>
      <c r="D18" s="19" t="s">
        <v>1333</v>
      </c>
      <c r="E18" s="20" t="s">
        <v>1338</v>
      </c>
      <c r="F18" s="20" t="s">
        <v>1339</v>
      </c>
      <c r="G18" s="20" t="s">
        <v>238</v>
      </c>
      <c r="H18" s="21"/>
      <c r="I18" s="21"/>
      <c r="J18" s="22" t="s">
        <v>1311</v>
      </c>
      <c r="K18" s="23" t="s">
        <v>1311</v>
      </c>
      <c r="L18" s="24" t="s">
        <v>1348</v>
      </c>
      <c r="M18" s="25">
        <v>1</v>
      </c>
      <c r="N18" s="24" t="s">
        <v>239</v>
      </c>
      <c r="O18" s="26"/>
      <c r="P18" s="26"/>
      <c r="Q18" s="26"/>
      <c r="R18" s="26"/>
      <c r="S18" s="27"/>
      <c r="T18" s="28">
        <v>0</v>
      </c>
      <c r="U18" s="27"/>
      <c r="V18" s="29">
        <v>0</v>
      </c>
      <c r="W18" s="29">
        <v>12000000</v>
      </c>
      <c r="X18" s="161">
        <f>SUM(T18:W18)-U18</f>
        <v>12000000</v>
      </c>
      <c r="Y18" s="30">
        <f t="shared" si="1"/>
        <v>12000000</v>
      </c>
      <c r="Z18" s="30">
        <f t="shared" si="0"/>
        <v>0</v>
      </c>
      <c r="AA18" s="30">
        <f>IF(AP18="KD", IF(T18 &gt; VLOOKUP(J18,'[1]CSBH THƯỞNG XE'!$J$26:$R$34,6,0),T18 - VLOOKUP(J18,'[1]CSBH THƯỞNG XE'!$J$26:$R$34,6,0),0 ),0)</f>
        <v>0</v>
      </c>
      <c r="AB18" s="30">
        <f t="shared" si="2"/>
        <v>0</v>
      </c>
      <c r="AC18" s="26"/>
      <c r="AD18" s="31"/>
      <c r="AE18" s="32"/>
      <c r="AF18" s="23" t="s">
        <v>1314</v>
      </c>
      <c r="AG18" s="33">
        <f>IF( B18&gt;=DATE(2026,1,23),IF($AF18="Khách hàng thông thường", IFERROR(VLOOKUP($J18,'[1]CSBH THƯỞNG XE'!$I$1:$M$22,3,0),0),IF(OR($AF18="Khách hàng chuyển đổi xe xăng",$AF18="Khách hàng Khối Quân đội - Công An"),IFERROR(VLOOKUP($J18,'[1]CSBH THƯỞNG XE'!$I$1:$M$22,4,0),0),0)), 0)</f>
        <v>18000000</v>
      </c>
      <c r="AH18" s="33"/>
      <c r="AI18" s="33"/>
      <c r="AJ18" s="34">
        <f t="shared" si="3"/>
        <v>4200000</v>
      </c>
      <c r="AK18" s="35">
        <f t="shared" si="4"/>
        <v>4200000</v>
      </c>
      <c r="AL18" s="36">
        <v>0</v>
      </c>
      <c r="AM18" s="37"/>
      <c r="AN18" s="37">
        <f>IF(AP18="Voucher giờ trái đất",VLOOKUP(J18,'[1]CSBH THƯỞNG XE'!$I$3:$R$1000,10,0),0)</f>
        <v>0</v>
      </c>
      <c r="AO18" s="55">
        <f t="shared" si="5"/>
        <v>4200000</v>
      </c>
      <c r="AQ18" s="158">
        <f>SUMIF('Báo cáo lợi nhuận từng xe (2)'!$E$5:$E$245,'Lương năng suất'!N18,'Báo cáo lợi nhuận từng xe (2)'!$L$5:$L$245)</f>
        <v>4200000</v>
      </c>
      <c r="AR18" s="158">
        <f t="shared" si="6"/>
        <v>0</v>
      </c>
    </row>
    <row r="19" spans="1:44" ht="51" customHeight="1" x14ac:dyDescent="0.25">
      <c r="A19" s="17">
        <v>46089</v>
      </c>
      <c r="B19" s="17">
        <v>46091</v>
      </c>
      <c r="C19" s="18" t="s">
        <v>818</v>
      </c>
      <c r="D19" s="19" t="s">
        <v>1321</v>
      </c>
      <c r="E19" s="20" t="s">
        <v>1322</v>
      </c>
      <c r="F19" s="20" t="s">
        <v>1323</v>
      </c>
      <c r="G19" s="20" t="s">
        <v>659</v>
      </c>
      <c r="H19" s="21"/>
      <c r="I19" s="21"/>
      <c r="J19" s="22" t="s">
        <v>528</v>
      </c>
      <c r="K19" s="23" t="s">
        <v>1324</v>
      </c>
      <c r="L19" s="24" t="s">
        <v>1349</v>
      </c>
      <c r="M19" s="25">
        <v>1</v>
      </c>
      <c r="N19" s="24" t="s">
        <v>660</v>
      </c>
      <c r="O19" s="26"/>
      <c r="P19" s="26"/>
      <c r="Q19" s="26"/>
      <c r="R19" s="26"/>
      <c r="S19" s="27"/>
      <c r="T19" s="28"/>
      <c r="U19" s="27"/>
      <c r="V19" s="29" t="s">
        <v>1313</v>
      </c>
      <c r="W19" s="29">
        <v>6000000</v>
      </c>
      <c r="X19" s="38">
        <f>SUM(T19:W19)-U19</f>
        <v>6000000</v>
      </c>
      <c r="Y19" s="30">
        <f t="shared" si="1"/>
        <v>6000000</v>
      </c>
      <c r="Z19" s="30">
        <f t="shared" si="0"/>
        <v>0</v>
      </c>
      <c r="AA19" s="30">
        <f>IF(AP19="KD", IF(T19 &gt; VLOOKUP(J19,'[1]CSBH THƯỞNG XE'!$J$26:$R$34,6,0),T19 - VLOOKUP(J19,'[1]CSBH THƯỞNG XE'!$J$26:$R$34,6,0),0 ),0)</f>
        <v>0</v>
      </c>
      <c r="AB19" s="30">
        <f t="shared" si="2"/>
        <v>0</v>
      </c>
      <c r="AC19" s="26"/>
      <c r="AD19" s="31"/>
      <c r="AE19" s="32"/>
      <c r="AF19" s="23" t="s">
        <v>1314</v>
      </c>
      <c r="AG19" s="33">
        <f>IF( B19&gt;=DATE(2026,1,23),IF($AF19="Khách hàng thông thường", IFERROR(VLOOKUP($J19,'[1]CSBH THƯỞNG XE'!$I$1:$M$22,3,0),0),IF(OR($AF19="Khách hàng chuyển đổi xe xăng",$AF19="Khách hàng Khối Quân đội - Công An"),IFERROR(VLOOKUP($J19,'[1]CSBH THƯỞNG XE'!$I$1:$M$22,4,0),0),0)), 0)</f>
        <v>8500000</v>
      </c>
      <c r="AH19" s="33"/>
      <c r="AI19" s="33"/>
      <c r="AJ19" s="34">
        <f t="shared" si="3"/>
        <v>1750000</v>
      </c>
      <c r="AK19" s="35">
        <f t="shared" si="4"/>
        <v>1750000</v>
      </c>
      <c r="AL19" s="36">
        <v>0</v>
      </c>
      <c r="AM19" s="37"/>
      <c r="AN19" s="37">
        <f>IF(AP19="Voucher giờ trái đất",VLOOKUP(J19,'[1]CSBH THƯỞNG XE'!$I$3:$R$1000,10,0),0)</f>
        <v>0</v>
      </c>
      <c r="AO19" s="55">
        <f t="shared" si="5"/>
        <v>1750000</v>
      </c>
      <c r="AQ19" s="158">
        <f>SUMIF('Báo cáo lợi nhuận từng xe (2)'!$E$5:$E$245,'Lương năng suất'!N19,'Báo cáo lợi nhuận từng xe (2)'!$L$5:$L$245)</f>
        <v>1750000</v>
      </c>
      <c r="AR19" s="158">
        <f t="shared" si="6"/>
        <v>0</v>
      </c>
    </row>
    <row r="20" spans="1:44" ht="51" customHeight="1" x14ac:dyDescent="0.25">
      <c r="A20" s="17">
        <v>46081</v>
      </c>
      <c r="B20" s="17">
        <v>46092</v>
      </c>
      <c r="C20" s="18" t="s">
        <v>820</v>
      </c>
      <c r="D20" s="19" t="s">
        <v>1333</v>
      </c>
      <c r="E20" s="20" t="s">
        <v>1350</v>
      </c>
      <c r="F20" s="20" t="s">
        <v>1351</v>
      </c>
      <c r="G20" s="20" t="s">
        <v>306</v>
      </c>
      <c r="H20" s="21"/>
      <c r="I20" s="21"/>
      <c r="J20" s="22" t="s">
        <v>1311</v>
      </c>
      <c r="K20" s="23" t="s">
        <v>1311</v>
      </c>
      <c r="L20" s="24" t="s">
        <v>1348</v>
      </c>
      <c r="M20" s="25">
        <v>1</v>
      </c>
      <c r="N20" s="24" t="s">
        <v>307</v>
      </c>
      <c r="O20" s="26"/>
      <c r="P20" s="26"/>
      <c r="Q20" s="26"/>
      <c r="R20" s="26"/>
      <c r="S20" s="27"/>
      <c r="T20" s="28">
        <v>0</v>
      </c>
      <c r="U20" s="27"/>
      <c r="V20" s="29">
        <v>0</v>
      </c>
      <c r="W20" s="29">
        <v>12000000</v>
      </c>
      <c r="X20" s="30">
        <f>SUM(T20:W20)-U20-T20</f>
        <v>12000000</v>
      </c>
      <c r="Y20" s="30">
        <f t="shared" si="1"/>
        <v>12000000</v>
      </c>
      <c r="Z20" s="30">
        <f t="shared" si="0"/>
        <v>0</v>
      </c>
      <c r="AA20" s="30">
        <f>IF(AP20="KD", IF(T20 &gt; VLOOKUP(J20,'[1]CSBH THƯỞNG XE'!$J$26:$R$34,6,0),T20 - VLOOKUP(J20,'[1]CSBH THƯỞNG XE'!$J$26:$R$34,6,0),0 ),0)</f>
        <v>0</v>
      </c>
      <c r="AB20" s="30">
        <f t="shared" si="2"/>
        <v>0</v>
      </c>
      <c r="AC20" s="26"/>
      <c r="AD20" s="31"/>
      <c r="AE20" s="32"/>
      <c r="AF20" s="23" t="s">
        <v>1314</v>
      </c>
      <c r="AG20" s="33">
        <f>IF( B20&gt;=DATE(2026,1,23),IF($AF20="Khách hàng thông thường", IFERROR(VLOOKUP($J20,'[1]CSBH THƯỞNG XE'!$I$1:$M$22,3,0),0),IF(OR($AF20="Khách hàng chuyển đổi xe xăng",$AF20="Khách hàng Khối Quân đội - Công An"),IFERROR(VLOOKUP($J20,'[1]CSBH THƯỞNG XE'!$I$1:$M$22,4,0),0),0)), 0)</f>
        <v>18000000</v>
      </c>
      <c r="AH20" s="33"/>
      <c r="AI20" s="33"/>
      <c r="AJ20" s="34">
        <f t="shared" si="3"/>
        <v>4200000</v>
      </c>
      <c r="AK20" s="35">
        <f t="shared" si="4"/>
        <v>4200000</v>
      </c>
      <c r="AL20" s="36">
        <v>0</v>
      </c>
      <c r="AM20" s="37"/>
      <c r="AN20" s="37">
        <f>IF(AP20="Voucher giờ trái đất",VLOOKUP(J20,'[1]CSBH THƯỞNG XE'!$I$3:$R$1000,10,0),0)</f>
        <v>0</v>
      </c>
      <c r="AO20" s="55">
        <f t="shared" si="5"/>
        <v>4200000</v>
      </c>
      <c r="AQ20" s="158">
        <f>SUMIF('Báo cáo lợi nhuận từng xe (2)'!$E$5:$E$245,'Lương năng suất'!N20,'Báo cáo lợi nhuận từng xe (2)'!$L$5:$L$245)</f>
        <v>4200000</v>
      </c>
      <c r="AR20" s="158">
        <f t="shared" si="6"/>
        <v>0</v>
      </c>
    </row>
    <row r="21" spans="1:44" ht="51" customHeight="1" x14ac:dyDescent="0.25">
      <c r="A21" s="17">
        <v>46086</v>
      </c>
      <c r="B21" s="17">
        <v>46092</v>
      </c>
      <c r="C21" s="18" t="s">
        <v>822</v>
      </c>
      <c r="D21" s="19" t="s">
        <v>1321</v>
      </c>
      <c r="E21" s="20" t="s">
        <v>1352</v>
      </c>
      <c r="F21" s="20" t="s">
        <v>1328</v>
      </c>
      <c r="G21" s="20" t="s">
        <v>309</v>
      </c>
      <c r="H21" s="21"/>
      <c r="I21" s="21"/>
      <c r="J21" s="22" t="s">
        <v>1311</v>
      </c>
      <c r="K21" s="23" t="s">
        <v>1311</v>
      </c>
      <c r="L21" s="24" t="s">
        <v>1312</v>
      </c>
      <c r="M21" s="25">
        <v>1</v>
      </c>
      <c r="N21" s="24" t="s">
        <v>310</v>
      </c>
      <c r="O21" s="26"/>
      <c r="P21" s="26"/>
      <c r="Q21" s="26"/>
      <c r="R21" s="26"/>
      <c r="S21" s="27"/>
      <c r="T21" s="28">
        <v>9654545</v>
      </c>
      <c r="U21" s="27"/>
      <c r="V21" s="29" t="s">
        <v>1313</v>
      </c>
      <c r="W21" s="29">
        <v>0</v>
      </c>
      <c r="X21" s="161">
        <f>SUM(T21:W21)-U21</f>
        <v>9654545</v>
      </c>
      <c r="Y21" s="162">
        <f ca="1">AB21+W21</f>
        <v>0</v>
      </c>
      <c r="Z21" s="30">
        <f t="shared" si="0"/>
        <v>0</v>
      </c>
      <c r="AA21" s="30">
        <f>IF(OR(T21 &gt; VLOOKUP(J21,'[1]CSBH THƯỞNG XE'!$J$26:$R$34,6,0), ISTEXT(T21)),
    VLOOKUP(J21,'[1]CSBH THƯỞNG XE'!$J$26:$R$34,9,0),
0)</f>
        <v>677818.18181818165</v>
      </c>
      <c r="AB21" s="30">
        <f t="shared" ca="1" si="2"/>
        <v>0</v>
      </c>
      <c r="AC21" s="26"/>
      <c r="AD21" s="31"/>
      <c r="AE21" s="32"/>
      <c r="AF21" s="23" t="s">
        <v>1314</v>
      </c>
      <c r="AG21" s="33">
        <f>IF( B21&gt;=DATE(2026,1,23),IF($AF21="Khách hàng thông thường", IFERROR(VLOOKUP($J21,'[1]CSBH THƯỞNG XE'!$I$1:$M$22,3,0),0),IF(OR($AF21="Khách hàng chuyển đổi xe xăng",$AF21="Khách hàng Khối Quân đội - Công An"),IFERROR(VLOOKUP($J21,'[1]CSBH THƯỞNG XE'!$I$1:$M$22,4,0),0),0)), 0)</f>
        <v>18000000</v>
      </c>
      <c r="AH21" s="33"/>
      <c r="AI21" s="33"/>
      <c r="AJ21" s="34">
        <f t="shared" ca="1" si="3"/>
        <v>12600000</v>
      </c>
      <c r="AK21" s="35">
        <f t="shared" ca="1" si="4"/>
        <v>9982454.5454545449</v>
      </c>
      <c r="AL21" s="36">
        <v>0</v>
      </c>
      <c r="AM21" s="37">
        <v>2617545.4545454551</v>
      </c>
      <c r="AN21" s="37">
        <f>IF(AP21="Voucher giờ trái đất",VLOOKUP(J21,'[1]CSBH THƯỞNG XE'!$I$3:$R$1000,10,0),0)</f>
        <v>0</v>
      </c>
      <c r="AO21" s="55">
        <f t="shared" ca="1" si="5"/>
        <v>9982454.5454545449</v>
      </c>
      <c r="AQ21" s="158">
        <f ca="1">SUMIF('Báo cáo lợi nhuận từng xe (2)'!$E$5:$E$245,'Lương năng suất'!N21,'Báo cáo lợi nhuận từng xe (2)'!$L$5:$L$245)</f>
        <v>4200000</v>
      </c>
      <c r="AR21" s="158">
        <f t="shared" ca="1" si="6"/>
        <v>0</v>
      </c>
    </row>
    <row r="22" spans="1:44" ht="51" customHeight="1" x14ac:dyDescent="0.25">
      <c r="A22" s="17">
        <v>46085</v>
      </c>
      <c r="B22" s="17">
        <v>46092</v>
      </c>
      <c r="C22" s="18" t="s">
        <v>824</v>
      </c>
      <c r="D22" s="19" t="s">
        <v>1308</v>
      </c>
      <c r="E22" s="20" t="s">
        <v>1309</v>
      </c>
      <c r="F22" s="20" t="s">
        <v>1310</v>
      </c>
      <c r="G22" s="20" t="s">
        <v>662</v>
      </c>
      <c r="H22" s="21"/>
      <c r="I22" s="21"/>
      <c r="J22" s="22" t="s">
        <v>1318</v>
      </c>
      <c r="K22" s="23" t="s">
        <v>1324</v>
      </c>
      <c r="L22" s="24" t="s">
        <v>1330</v>
      </c>
      <c r="M22" s="25">
        <v>1</v>
      </c>
      <c r="N22" s="24" t="s">
        <v>663</v>
      </c>
      <c r="O22" s="26"/>
      <c r="P22" s="26"/>
      <c r="Q22" s="26"/>
      <c r="R22" s="26"/>
      <c r="S22" s="27"/>
      <c r="T22" s="28" t="s">
        <v>1313</v>
      </c>
      <c r="U22" s="27"/>
      <c r="V22" s="29">
        <v>2084400</v>
      </c>
      <c r="W22" s="29">
        <v>0</v>
      </c>
      <c r="X22" s="30">
        <f>SUM(T22:W22)-U22-V22</f>
        <v>0</v>
      </c>
      <c r="Y22" s="30">
        <f t="shared" si="1"/>
        <v>0</v>
      </c>
      <c r="Z22" s="30">
        <f t="shared" si="0"/>
        <v>0</v>
      </c>
      <c r="AA22" s="30">
        <f>IF(AP22="KD", IF(T22 &gt; VLOOKUP(J22,'[1]CSBH THƯỞNG XE'!$J$26:$R$34,6,0),T22 - VLOOKUP(J22,'[1]CSBH THƯỞNG XE'!$J$26:$R$34,6,0),0 ),0)</f>
        <v>0</v>
      </c>
      <c r="AB22" s="30">
        <f t="shared" si="2"/>
        <v>0</v>
      </c>
      <c r="AC22" s="26"/>
      <c r="AD22" s="31"/>
      <c r="AE22" s="32"/>
      <c r="AF22" s="23" t="s">
        <v>1314</v>
      </c>
      <c r="AG22" s="33">
        <f>IF( B22&gt;=DATE(2026,1,23),IF($AF22="Khách hàng thông thường", IFERROR(VLOOKUP($J22,'[1]CSBH THƯỞNG XE'!$I$1:$M$22,3,0),0),IF(OR($AF22="Khách hàng chuyển đổi xe xăng",$AF22="Khách hàng Khối Quân đội - Công An"),IFERROR(VLOOKUP($J22,'[1]CSBH THƯỞNG XE'!$I$1:$M$22,4,0),0),0)), 0)</f>
        <v>10000000</v>
      </c>
      <c r="AH22" s="33"/>
      <c r="AI22" s="33"/>
      <c r="AJ22" s="34">
        <f t="shared" si="3"/>
        <v>7000000</v>
      </c>
      <c r="AK22" s="35">
        <f t="shared" si="4"/>
        <v>7000000</v>
      </c>
      <c r="AL22" s="36">
        <v>0</v>
      </c>
      <c r="AM22" s="37"/>
      <c r="AN22" s="37">
        <f>IF(AP22="Voucher giờ trái đất",VLOOKUP(J22,'[1]CSBH THƯỞNG XE'!$I$3:$R$1000,10,0),0)</f>
        <v>0</v>
      </c>
      <c r="AO22" s="55">
        <f t="shared" si="5"/>
        <v>7000000</v>
      </c>
      <c r="AQ22" s="158">
        <f>SUMIF('Báo cáo lợi nhuận từng xe (2)'!$E$5:$E$245,'Lương năng suất'!N22,'Báo cáo lợi nhuận từng xe (2)'!$L$5:$L$245)</f>
        <v>7000000</v>
      </c>
      <c r="AR22" s="158">
        <f t="shared" si="6"/>
        <v>0</v>
      </c>
    </row>
    <row r="23" spans="1:44" ht="51" customHeight="1" x14ac:dyDescent="0.25">
      <c r="A23" s="17">
        <v>46086</v>
      </c>
      <c r="B23" s="17">
        <v>46092</v>
      </c>
      <c r="C23" s="18" t="s">
        <v>826</v>
      </c>
      <c r="D23" s="19" t="s">
        <v>1315</v>
      </c>
      <c r="E23" s="20" t="s">
        <v>1353</v>
      </c>
      <c r="F23" s="20" t="s">
        <v>1317</v>
      </c>
      <c r="G23" s="20" t="s">
        <v>575</v>
      </c>
      <c r="H23" s="21"/>
      <c r="I23" s="21"/>
      <c r="J23" s="22" t="s">
        <v>528</v>
      </c>
      <c r="K23" s="23" t="s">
        <v>1354</v>
      </c>
      <c r="L23" s="24" t="s">
        <v>1347</v>
      </c>
      <c r="M23" s="25">
        <v>1</v>
      </c>
      <c r="N23" s="24" t="s">
        <v>576</v>
      </c>
      <c r="O23" s="26"/>
      <c r="P23" s="26"/>
      <c r="Q23" s="26"/>
      <c r="R23" s="26"/>
      <c r="S23" s="27"/>
      <c r="T23" s="56">
        <v>5258300</v>
      </c>
      <c r="U23" s="27"/>
      <c r="V23" s="29">
        <v>0</v>
      </c>
      <c r="W23" s="29">
        <v>0</v>
      </c>
      <c r="X23" s="38">
        <f>SUM(T23:W23)-U23</f>
        <v>5258300</v>
      </c>
      <c r="Y23" s="30">
        <f t="shared" si="1"/>
        <v>5258300</v>
      </c>
      <c r="Z23" s="30">
        <f t="shared" si="0"/>
        <v>0</v>
      </c>
      <c r="AA23" s="30"/>
      <c r="AB23" s="30">
        <f t="shared" si="2"/>
        <v>0</v>
      </c>
      <c r="AC23" s="26"/>
      <c r="AD23" s="31"/>
      <c r="AE23" s="32"/>
      <c r="AF23" s="23" t="s">
        <v>1314</v>
      </c>
      <c r="AG23" s="33">
        <f>IF( B23&gt;=DATE(2026,1,23),IF($AF23="Khách hàng thông thường", IFERROR(VLOOKUP($J23,'[1]CSBH THƯỞNG XE'!$I$1:$M$22,3,0),0),IF(OR($AF23="Khách hàng chuyển đổi xe xăng",$AF23="Khách hàng Khối Quân đội - Công An"),IFERROR(VLOOKUP($J23,'[1]CSBH THƯỞNG XE'!$I$1:$M$22,4,0),0),0)), 0)</f>
        <v>8500000</v>
      </c>
      <c r="AH23" s="33"/>
      <c r="AI23" s="33"/>
      <c r="AJ23" s="34">
        <f t="shared" si="3"/>
        <v>2269190</v>
      </c>
      <c r="AK23" s="35">
        <f t="shared" si="4"/>
        <v>2269190</v>
      </c>
      <c r="AL23" s="36">
        <v>0</v>
      </c>
      <c r="AM23" s="37"/>
      <c r="AN23" s="37">
        <f>IF(AP23="Voucher giờ trái đất",VLOOKUP(J23,'[1]CSBH THƯỞNG XE'!$I$3:$R$1000,10,0),0)</f>
        <v>0</v>
      </c>
      <c r="AO23" s="55">
        <f t="shared" si="5"/>
        <v>2269190</v>
      </c>
      <c r="AQ23" s="158">
        <f>SUMIF('Báo cáo lợi nhuận từng xe (2)'!$E$5:$E$245,'Lương năng suất'!N23,'Báo cáo lợi nhuận từng xe (2)'!$L$5:$L$245)</f>
        <v>2269190</v>
      </c>
      <c r="AR23" s="158">
        <f t="shared" si="6"/>
        <v>0</v>
      </c>
    </row>
    <row r="24" spans="1:44" ht="51" customHeight="1" x14ac:dyDescent="0.25">
      <c r="A24" s="17">
        <v>46089</v>
      </c>
      <c r="B24" s="17">
        <v>46092</v>
      </c>
      <c r="C24" s="18" t="s">
        <v>828</v>
      </c>
      <c r="D24" s="19" t="s">
        <v>1315</v>
      </c>
      <c r="E24" s="20" t="s">
        <v>1353</v>
      </c>
      <c r="F24" s="20" t="s">
        <v>1317</v>
      </c>
      <c r="G24" s="20" t="s">
        <v>253</v>
      </c>
      <c r="H24" s="21"/>
      <c r="I24" s="21"/>
      <c r="J24" s="22" t="s">
        <v>1311</v>
      </c>
      <c r="K24" s="23" t="s">
        <v>1311</v>
      </c>
      <c r="L24" s="24" t="s">
        <v>1326</v>
      </c>
      <c r="M24" s="25">
        <v>1</v>
      </c>
      <c r="N24" s="24" t="s">
        <v>254</v>
      </c>
      <c r="O24" s="26"/>
      <c r="P24" s="26"/>
      <c r="Q24" s="26"/>
      <c r="R24" s="26"/>
      <c r="S24" s="27"/>
      <c r="T24" s="28">
        <v>10240872.727272727</v>
      </c>
      <c r="U24" s="27"/>
      <c r="V24" s="29">
        <v>0</v>
      </c>
      <c r="W24" s="29">
        <v>0</v>
      </c>
      <c r="X24" s="30">
        <f t="shared" ref="X24:X25" si="7">SUM(T24:W24)-U24-T24</f>
        <v>0</v>
      </c>
      <c r="Y24" s="30">
        <f t="shared" si="1"/>
        <v>0</v>
      </c>
      <c r="Z24" s="30">
        <f t="shared" si="0"/>
        <v>0</v>
      </c>
      <c r="AA24" s="30">
        <f>IF(OR(T24 &gt; VLOOKUP(J24,'[1]CSBH THƯỞNG XE'!$J$26:$R$34,6,0), ISTEXT(T24)),
    VLOOKUP(J24,'[1]CSBH THƯỞNG XE'!$J$26:$R$34,9,0),
0)</f>
        <v>677818.18181818165</v>
      </c>
      <c r="AB24" s="30">
        <f t="shared" si="2"/>
        <v>0</v>
      </c>
      <c r="AC24" s="26"/>
      <c r="AD24" s="31"/>
      <c r="AE24" s="32"/>
      <c r="AF24" s="23" t="s">
        <v>1314</v>
      </c>
      <c r="AG24" s="33">
        <f>IF( B24&gt;=DATE(2026,1,23),IF($AF24="Khách hàng thông thường", IFERROR(VLOOKUP($J24,'[1]CSBH THƯỞNG XE'!$I$1:$M$22,3,0),0),IF(OR($AF24="Khách hàng chuyển đổi xe xăng",$AF24="Khách hàng Khối Quân đội - Công An"),IFERROR(VLOOKUP($J24,'[1]CSBH THƯỞNG XE'!$I$1:$M$22,4,0),0),0)), 0)</f>
        <v>18000000</v>
      </c>
      <c r="AH24" s="33"/>
      <c r="AI24" s="33"/>
      <c r="AJ24" s="34">
        <f t="shared" si="3"/>
        <v>12600000</v>
      </c>
      <c r="AK24" s="35">
        <f t="shared" si="4"/>
        <v>12600000</v>
      </c>
      <c r="AL24" s="36">
        <v>0</v>
      </c>
      <c r="AM24" s="37"/>
      <c r="AN24" s="37">
        <f>IF(AP24="Voucher giờ trái đất",VLOOKUP(J24,'[1]CSBH THƯỞNG XE'!$I$3:$R$1000,10,0),0)</f>
        <v>0</v>
      </c>
      <c r="AO24" s="55">
        <f t="shared" si="5"/>
        <v>12600000</v>
      </c>
      <c r="AQ24" s="158">
        <f>SUMIF('Báo cáo lợi nhuận từng xe (2)'!$E$5:$E$245,'Lương năng suất'!N24,'Báo cáo lợi nhuận từng xe (2)'!$L$5:$L$245)</f>
        <v>12600000</v>
      </c>
      <c r="AR24" s="158">
        <f t="shared" si="6"/>
        <v>0</v>
      </c>
    </row>
    <row r="25" spans="1:44" ht="51" customHeight="1" x14ac:dyDescent="0.25">
      <c r="A25" s="17">
        <v>46079</v>
      </c>
      <c r="B25" s="17">
        <v>46092</v>
      </c>
      <c r="C25" s="18" t="s">
        <v>830</v>
      </c>
      <c r="D25" s="19" t="s">
        <v>1315</v>
      </c>
      <c r="E25" s="20" t="s">
        <v>1353</v>
      </c>
      <c r="F25" s="20" t="s">
        <v>1317</v>
      </c>
      <c r="G25" s="20" t="s">
        <v>382</v>
      </c>
      <c r="H25" s="21"/>
      <c r="I25" s="21"/>
      <c r="J25" s="22" t="s">
        <v>1355</v>
      </c>
      <c r="K25" s="23" t="s">
        <v>1332</v>
      </c>
      <c r="L25" s="24" t="s">
        <v>1326</v>
      </c>
      <c r="M25" s="25">
        <v>1</v>
      </c>
      <c r="N25" s="24" t="s">
        <v>383</v>
      </c>
      <c r="O25" s="26"/>
      <c r="P25" s="26"/>
      <c r="Q25" s="26"/>
      <c r="R25" s="26"/>
      <c r="S25" s="27">
        <v>857636.36363636353</v>
      </c>
      <c r="T25" s="28">
        <v>7488638.1818181816</v>
      </c>
      <c r="U25" s="27"/>
      <c r="V25" s="29">
        <v>0</v>
      </c>
      <c r="W25" s="29">
        <v>0</v>
      </c>
      <c r="X25" s="30">
        <f t="shared" si="7"/>
        <v>0</v>
      </c>
      <c r="Y25" s="30">
        <f t="shared" si="1"/>
        <v>0</v>
      </c>
      <c r="Z25" s="30">
        <f t="shared" si="0"/>
        <v>0</v>
      </c>
      <c r="AA25" s="30">
        <f>IF(OR(T25 &gt; VLOOKUP(J25,'[1]CSBH THƯỞNG XE'!$J$26:$R$34,6,0), ISTEXT(T25)),
    VLOOKUP(J25,'[1]CSBH THƯỞNG XE'!$J$26:$R$34,9,0),
0)</f>
        <v>1382181.8181818184</v>
      </c>
      <c r="AB25" s="30">
        <f t="shared" si="2"/>
        <v>0</v>
      </c>
      <c r="AC25" s="26"/>
      <c r="AD25" s="31"/>
      <c r="AE25" s="32"/>
      <c r="AF25" s="23" t="s">
        <v>1314</v>
      </c>
      <c r="AG25" s="33">
        <f>IF( B25&gt;=DATE(2026,1,23),IF($AF25="Khách hàng thông thường", IFERROR(VLOOKUP($J25,'[1]CSBH THƯỞNG XE'!$I$1:$M$22,3,0),0),IF(OR($AF25="Khách hàng chuyển đổi xe xăng",$AF25="Khách hàng Khối Quân đội - Công An"),IFERROR(VLOOKUP($J25,'[1]CSBH THƯỞNG XE'!$I$1:$M$22,4,0),0),0)), 0)</f>
        <v>19000000</v>
      </c>
      <c r="AH25" s="33"/>
      <c r="AI25" s="33"/>
      <c r="AJ25" s="34">
        <f t="shared" si="3"/>
        <v>13300000</v>
      </c>
      <c r="AK25" s="35">
        <f t="shared" si="4"/>
        <v>13300000</v>
      </c>
      <c r="AL25" s="36">
        <v>0</v>
      </c>
      <c r="AM25" s="37"/>
      <c r="AN25" s="37">
        <f>IF(AP25="Voucher giờ trái đất",VLOOKUP(J25,'[1]CSBH THƯỞNG XE'!$I$3:$R$1000,10,0),0)</f>
        <v>0</v>
      </c>
      <c r="AO25" s="55">
        <f t="shared" si="5"/>
        <v>13300000</v>
      </c>
      <c r="AQ25" s="158">
        <f>SUMIF('Báo cáo lợi nhuận từng xe (2)'!$E$5:$E$245,'Lương năng suất'!N25,'Báo cáo lợi nhuận từng xe (2)'!$L$5:$L$245)</f>
        <v>13300000</v>
      </c>
      <c r="AR25" s="158">
        <f t="shared" si="6"/>
        <v>0</v>
      </c>
    </row>
    <row r="26" spans="1:44" ht="51" customHeight="1" x14ac:dyDescent="0.25">
      <c r="A26" s="17">
        <v>46090</v>
      </c>
      <c r="B26" s="17">
        <v>46092</v>
      </c>
      <c r="C26" s="18" t="s">
        <v>832</v>
      </c>
      <c r="D26" s="19" t="s">
        <v>1333</v>
      </c>
      <c r="E26" s="20" t="s">
        <v>1356</v>
      </c>
      <c r="F26" s="20" t="s">
        <v>1339</v>
      </c>
      <c r="G26" s="20" t="s">
        <v>271</v>
      </c>
      <c r="H26" s="21"/>
      <c r="I26" s="21"/>
      <c r="J26" s="22" t="s">
        <v>1311</v>
      </c>
      <c r="K26" s="23" t="s">
        <v>1311</v>
      </c>
      <c r="L26" s="24" t="s">
        <v>1357</v>
      </c>
      <c r="M26" s="25">
        <v>1</v>
      </c>
      <c r="N26" s="24" t="s">
        <v>272</v>
      </c>
      <c r="O26" s="26"/>
      <c r="P26" s="26"/>
      <c r="Q26" s="26"/>
      <c r="R26" s="26"/>
      <c r="S26" s="27"/>
      <c r="T26" s="28">
        <v>0</v>
      </c>
      <c r="U26" s="27"/>
      <c r="V26" s="29">
        <v>0</v>
      </c>
      <c r="W26" s="29">
        <v>9000000</v>
      </c>
      <c r="X26" s="161">
        <f>SUM(T26:W26)-U26</f>
        <v>9000000</v>
      </c>
      <c r="Y26" s="30">
        <f t="shared" si="1"/>
        <v>9000000</v>
      </c>
      <c r="Z26" s="30">
        <f t="shared" si="0"/>
        <v>0</v>
      </c>
      <c r="AA26" s="30"/>
      <c r="AB26" s="30">
        <f t="shared" si="2"/>
        <v>0</v>
      </c>
      <c r="AC26" s="26"/>
      <c r="AD26" s="31"/>
      <c r="AE26" s="32"/>
      <c r="AF26" s="23" t="s">
        <v>1314</v>
      </c>
      <c r="AG26" s="33">
        <f>IF( B26&gt;=DATE(2026,1,23),IF($AF26="Khách hàng thông thường", IFERROR(VLOOKUP($J26,'[1]CSBH THƯỞNG XE'!$I$1:$M$22,3,0),0),IF(OR($AF26="Khách hàng chuyển đổi xe xăng",$AF26="Khách hàng Khối Quân đội - Công An"),IFERROR(VLOOKUP($J26,'[1]CSBH THƯỞNG XE'!$I$1:$M$22,4,0),0),0)), 0)</f>
        <v>18000000</v>
      </c>
      <c r="AH26" s="33"/>
      <c r="AI26" s="33"/>
      <c r="AJ26" s="34">
        <f t="shared" si="3"/>
        <v>6300000</v>
      </c>
      <c r="AK26" s="35">
        <f t="shared" si="4"/>
        <v>6300000</v>
      </c>
      <c r="AL26" s="36">
        <v>0</v>
      </c>
      <c r="AM26" s="37"/>
      <c r="AN26" s="37">
        <f>IF(AP26="Voucher giờ trái đất",VLOOKUP(J26,'[1]CSBH THƯỞNG XE'!$I$3:$R$1000,10,0),0)</f>
        <v>0</v>
      </c>
      <c r="AO26" s="55">
        <f t="shared" si="5"/>
        <v>6300000</v>
      </c>
      <c r="AQ26" s="158">
        <f>SUMIF('Báo cáo lợi nhuận từng xe (2)'!$E$5:$E$245,'Lương năng suất'!N26,'Báo cáo lợi nhuận từng xe (2)'!$L$5:$L$245)</f>
        <v>6300000</v>
      </c>
      <c r="AR26" s="158">
        <f t="shared" si="6"/>
        <v>0</v>
      </c>
    </row>
    <row r="27" spans="1:44" ht="51" customHeight="1" x14ac:dyDescent="0.25">
      <c r="A27" s="17">
        <v>46085</v>
      </c>
      <c r="B27" s="17">
        <v>46092</v>
      </c>
      <c r="C27" s="18" t="s">
        <v>834</v>
      </c>
      <c r="D27" s="19" t="s">
        <v>1341</v>
      </c>
      <c r="E27" s="20" t="s">
        <v>1358</v>
      </c>
      <c r="F27" s="20" t="s">
        <v>1359</v>
      </c>
      <c r="G27" s="20" t="s">
        <v>578</v>
      </c>
      <c r="H27" s="21"/>
      <c r="I27" s="21"/>
      <c r="J27" s="22" t="s">
        <v>528</v>
      </c>
      <c r="K27" s="23" t="s">
        <v>1324</v>
      </c>
      <c r="L27" s="24" t="s">
        <v>1360</v>
      </c>
      <c r="M27" s="25">
        <v>1</v>
      </c>
      <c r="N27" s="24" t="s">
        <v>579</v>
      </c>
      <c r="O27" s="26"/>
      <c r="P27" s="26"/>
      <c r="Q27" s="26"/>
      <c r="R27" s="26"/>
      <c r="S27" s="27"/>
      <c r="T27" s="28" t="s">
        <v>1313</v>
      </c>
      <c r="U27" s="27"/>
      <c r="V27" s="29">
        <v>1868400</v>
      </c>
      <c r="W27" s="29">
        <v>0</v>
      </c>
      <c r="X27" s="30">
        <f>SUM(T27:W27)-U27-V27</f>
        <v>0</v>
      </c>
      <c r="Y27" s="30">
        <f t="shared" si="1"/>
        <v>0</v>
      </c>
      <c r="Z27" s="30">
        <f t="shared" si="0"/>
        <v>0</v>
      </c>
      <c r="AA27" s="30"/>
      <c r="AB27" s="30">
        <f t="shared" si="2"/>
        <v>0</v>
      </c>
      <c r="AC27" s="26"/>
      <c r="AD27" s="31"/>
      <c r="AE27" s="32"/>
      <c r="AF27" s="23" t="s">
        <v>1314</v>
      </c>
      <c r="AG27" s="33">
        <f>IF( B27&gt;=DATE(2026,1,23),IF($AF27="Khách hàng thông thường", IFERROR(VLOOKUP($J27,'[1]CSBH THƯỞNG XE'!$I$1:$M$22,3,0),0),IF(OR($AF27="Khách hàng chuyển đổi xe xăng",$AF27="Khách hàng Khối Quân đội - Công An"),IFERROR(VLOOKUP($J27,'[1]CSBH THƯỞNG XE'!$I$1:$M$22,4,0),0),0)), 0)</f>
        <v>8500000</v>
      </c>
      <c r="AH27" s="33"/>
      <c r="AI27" s="33"/>
      <c r="AJ27" s="34">
        <f t="shared" si="3"/>
        <v>5950000</v>
      </c>
      <c r="AK27" s="35">
        <f t="shared" si="4"/>
        <v>5950000</v>
      </c>
      <c r="AL27" s="36">
        <v>4000000</v>
      </c>
      <c r="AM27" s="37"/>
      <c r="AN27" s="37">
        <f>IF(AP27="Voucher giờ trái đất",VLOOKUP(J27,'[1]CSBH THƯỞNG XE'!$I$3:$R$1000,10,0),0)</f>
        <v>0</v>
      </c>
      <c r="AO27" s="55">
        <f t="shared" si="5"/>
        <v>5950000</v>
      </c>
      <c r="AQ27" s="158">
        <f>SUMIF('Báo cáo lợi nhuận từng xe (2)'!$E$5:$E$245,'Lương năng suất'!N27,'Báo cáo lợi nhuận từng xe (2)'!$L$5:$L$245)</f>
        <v>5950000</v>
      </c>
      <c r="AR27" s="158">
        <f t="shared" si="6"/>
        <v>0</v>
      </c>
    </row>
    <row r="28" spans="1:44" ht="51" customHeight="1" x14ac:dyDescent="0.25">
      <c r="A28" s="17">
        <v>46090</v>
      </c>
      <c r="B28" s="17">
        <v>46092</v>
      </c>
      <c r="C28" s="18" t="s">
        <v>836</v>
      </c>
      <c r="D28" s="19" t="s">
        <v>1321</v>
      </c>
      <c r="E28" s="20" t="s">
        <v>1361</v>
      </c>
      <c r="F28" s="20" t="s">
        <v>1323</v>
      </c>
      <c r="G28" s="20" t="s">
        <v>552</v>
      </c>
      <c r="H28" s="21"/>
      <c r="I28" s="21"/>
      <c r="J28" s="22" t="s">
        <v>528</v>
      </c>
      <c r="K28" s="23" t="s">
        <v>1324</v>
      </c>
      <c r="L28" s="24" t="s">
        <v>1347</v>
      </c>
      <c r="M28" s="25">
        <v>1</v>
      </c>
      <c r="N28" s="24" t="s">
        <v>553</v>
      </c>
      <c r="O28" s="26"/>
      <c r="P28" s="26"/>
      <c r="Q28" s="26"/>
      <c r="R28" s="26"/>
      <c r="S28" s="27"/>
      <c r="T28" s="28" t="s">
        <v>1313</v>
      </c>
      <c r="U28" s="27"/>
      <c r="V28" s="29" t="s">
        <v>1313</v>
      </c>
      <c r="W28" s="29">
        <v>6000000</v>
      </c>
      <c r="X28" s="38">
        <f>SUM(T28:W28)-U28</f>
        <v>6000000</v>
      </c>
      <c r="Y28" s="30">
        <f t="shared" si="1"/>
        <v>6000000</v>
      </c>
      <c r="Z28" s="30">
        <f t="shared" si="0"/>
        <v>0</v>
      </c>
      <c r="AA28" s="30"/>
      <c r="AB28" s="30">
        <f t="shared" si="2"/>
        <v>0</v>
      </c>
      <c r="AC28" s="26"/>
      <c r="AD28" s="31"/>
      <c r="AE28" s="32"/>
      <c r="AF28" s="23" t="s">
        <v>1314</v>
      </c>
      <c r="AG28" s="33">
        <f>IF( B28&gt;=DATE(2026,1,23),IF($AF28="Khách hàng thông thường", IFERROR(VLOOKUP($J28,'[1]CSBH THƯỞNG XE'!$I$1:$M$22,3,0),0),IF(OR($AF28="Khách hàng chuyển đổi xe xăng",$AF28="Khách hàng Khối Quân đội - Công An"),IFERROR(VLOOKUP($J28,'[1]CSBH THƯỞNG XE'!$I$1:$M$22,4,0),0),0)), 0)</f>
        <v>8500000</v>
      </c>
      <c r="AH28" s="33"/>
      <c r="AI28" s="33"/>
      <c r="AJ28" s="34">
        <f t="shared" si="3"/>
        <v>1750000</v>
      </c>
      <c r="AK28" s="35">
        <f t="shared" si="4"/>
        <v>1750000</v>
      </c>
      <c r="AL28" s="36">
        <v>0</v>
      </c>
      <c r="AM28" s="37"/>
      <c r="AN28" s="37">
        <f>IF(AP28="Voucher giờ trái đất",VLOOKUP(J28,'[1]CSBH THƯỞNG XE'!$I$3:$R$1000,10,0),0)</f>
        <v>0</v>
      </c>
      <c r="AO28" s="55">
        <f t="shared" si="5"/>
        <v>1750000</v>
      </c>
      <c r="AQ28" s="158">
        <f>SUMIF('Báo cáo lợi nhuận từng xe (2)'!$E$5:$E$245,'Lương năng suất'!N28,'Báo cáo lợi nhuận từng xe (2)'!$L$5:$L$245)</f>
        <v>1750000</v>
      </c>
      <c r="AR28" s="158">
        <f t="shared" si="6"/>
        <v>0</v>
      </c>
    </row>
    <row r="29" spans="1:44" ht="51" customHeight="1" x14ac:dyDescent="0.25">
      <c r="A29" s="17">
        <v>46090</v>
      </c>
      <c r="B29" s="17">
        <v>46092</v>
      </c>
      <c r="C29" s="18" t="s">
        <v>838</v>
      </c>
      <c r="D29" s="19" t="s">
        <v>1308</v>
      </c>
      <c r="E29" s="20" t="s">
        <v>1362</v>
      </c>
      <c r="F29" s="20" t="s">
        <v>1310</v>
      </c>
      <c r="G29" s="20" t="s">
        <v>540</v>
      </c>
      <c r="H29" s="21"/>
      <c r="I29" s="21"/>
      <c r="J29" s="22" t="s">
        <v>514</v>
      </c>
      <c r="K29" s="23" t="s">
        <v>1363</v>
      </c>
      <c r="L29" s="24" t="s">
        <v>1364</v>
      </c>
      <c r="M29" s="25">
        <v>1</v>
      </c>
      <c r="N29" s="24" t="s">
        <v>541</v>
      </c>
      <c r="O29" s="26"/>
      <c r="P29" s="26"/>
      <c r="Q29" s="26"/>
      <c r="R29" s="26"/>
      <c r="S29" s="27">
        <v>4093090.9090909087</v>
      </c>
      <c r="T29" s="28"/>
      <c r="U29" s="27"/>
      <c r="V29" s="29" t="s">
        <v>1313</v>
      </c>
      <c r="W29" s="29">
        <v>0</v>
      </c>
      <c r="X29" s="38">
        <f>SUM(T29:W29)-U29</f>
        <v>0</v>
      </c>
      <c r="Y29" s="30">
        <f t="shared" si="1"/>
        <v>0</v>
      </c>
      <c r="Z29" s="30">
        <f t="shared" si="0"/>
        <v>0</v>
      </c>
      <c r="AA29" s="30"/>
      <c r="AB29" s="30">
        <f t="shared" si="2"/>
        <v>0</v>
      </c>
      <c r="AC29" s="26"/>
      <c r="AD29" s="31"/>
      <c r="AE29" s="32"/>
      <c r="AF29" s="23" t="s">
        <v>1314</v>
      </c>
      <c r="AG29" s="33">
        <f>IF( B29&gt;=DATE(2026,1,23),IF($AF29="Khách hàng thông thường", IFERROR(VLOOKUP($J29,'[1]CSBH THƯỞNG XE'!$I$1:$M$22,3,0),0),IF(OR($AF29="Khách hàng chuyển đổi xe xăng",$AF29="Khách hàng Khối Quân đội - Công An"),IFERROR(VLOOKUP($J29,'[1]CSBH THƯỞNG XE'!$I$1:$M$22,4,0),0),0)), 0)</f>
        <v>8000000</v>
      </c>
      <c r="AH29" s="33"/>
      <c r="AI29" s="33"/>
      <c r="AJ29" s="34">
        <f t="shared" si="3"/>
        <v>5600000</v>
      </c>
      <c r="AK29" s="35">
        <f t="shared" si="4"/>
        <v>5600000</v>
      </c>
      <c r="AL29" s="36">
        <v>0</v>
      </c>
      <c r="AM29" s="37"/>
      <c r="AN29" s="37">
        <f>IF(AP29="Voucher giờ trái đất",VLOOKUP(J29,'[1]CSBH THƯỞNG XE'!$I$3:$R$1000,10,0),0)</f>
        <v>0</v>
      </c>
      <c r="AO29" s="55">
        <f t="shared" si="5"/>
        <v>5600000</v>
      </c>
      <c r="AQ29" s="158">
        <f>SUMIF('Báo cáo lợi nhuận từng xe (2)'!$E$5:$E$245,'Lương năng suất'!N29,'Báo cáo lợi nhuận từng xe (2)'!$L$5:$L$245)</f>
        <v>5600000</v>
      </c>
      <c r="AR29" s="158">
        <f t="shared" si="6"/>
        <v>0</v>
      </c>
    </row>
    <row r="30" spans="1:44" ht="51" customHeight="1" x14ac:dyDescent="0.25">
      <c r="A30" s="17">
        <v>46088</v>
      </c>
      <c r="B30" s="17">
        <v>46093</v>
      </c>
      <c r="C30" s="18" t="s">
        <v>840</v>
      </c>
      <c r="D30" s="19" t="s">
        <v>1308</v>
      </c>
      <c r="E30" s="20" t="s">
        <v>1365</v>
      </c>
      <c r="F30" s="20" t="s">
        <v>1310</v>
      </c>
      <c r="G30" s="20" t="s">
        <v>596</v>
      </c>
      <c r="H30" s="21"/>
      <c r="I30" s="21"/>
      <c r="J30" s="22" t="s">
        <v>1318</v>
      </c>
      <c r="K30" s="23" t="s">
        <v>1366</v>
      </c>
      <c r="L30" s="24" t="s">
        <v>1326</v>
      </c>
      <c r="M30" s="25">
        <v>1</v>
      </c>
      <c r="N30" s="24" t="s">
        <v>597</v>
      </c>
      <c r="O30" s="26"/>
      <c r="P30" s="26"/>
      <c r="Q30" s="26"/>
      <c r="R30" s="26"/>
      <c r="S30" s="27"/>
      <c r="T30" s="28" t="s">
        <v>1313</v>
      </c>
      <c r="U30" s="27"/>
      <c r="V30" s="29" t="s">
        <v>1313</v>
      </c>
      <c r="W30" s="29">
        <v>0</v>
      </c>
      <c r="X30" s="38">
        <f>SUM(T30:W30)-U30</f>
        <v>0</v>
      </c>
      <c r="Y30" s="30">
        <f t="shared" si="1"/>
        <v>0</v>
      </c>
      <c r="Z30" s="30">
        <f t="shared" si="0"/>
        <v>0</v>
      </c>
      <c r="AA30" s="30"/>
      <c r="AB30" s="30">
        <f t="shared" si="2"/>
        <v>0</v>
      </c>
      <c r="AC30" s="26"/>
      <c r="AD30" s="31"/>
      <c r="AE30" s="32"/>
      <c r="AF30" s="23" t="s">
        <v>1314</v>
      </c>
      <c r="AG30" s="33">
        <f>IF( B30&gt;=DATE(2026,1,23),IF($AF30="Khách hàng thông thường", IFERROR(VLOOKUP($J30,'[1]CSBH THƯỞNG XE'!$I$1:$M$22,3,0),0),IF(OR($AF30="Khách hàng chuyển đổi xe xăng",$AF30="Khách hàng Khối Quân đội - Công An"),IFERROR(VLOOKUP($J30,'[1]CSBH THƯỞNG XE'!$I$1:$M$22,4,0),0),0)), 0)</f>
        <v>10000000</v>
      </c>
      <c r="AH30" s="33"/>
      <c r="AI30" s="33"/>
      <c r="AJ30" s="34">
        <f t="shared" si="3"/>
        <v>7000000</v>
      </c>
      <c r="AK30" s="35">
        <f t="shared" si="4"/>
        <v>7000000</v>
      </c>
      <c r="AL30" s="36">
        <v>0</v>
      </c>
      <c r="AM30" s="37"/>
      <c r="AN30" s="37">
        <f>IF(AP30="Voucher giờ trái đất",VLOOKUP(J30,'[1]CSBH THƯỞNG XE'!$I$3:$R$1000,10,0),0)</f>
        <v>0</v>
      </c>
      <c r="AO30" s="55">
        <f t="shared" si="5"/>
        <v>7000000</v>
      </c>
      <c r="AQ30" s="158">
        <f>SUMIF('Báo cáo lợi nhuận từng xe (2)'!$E$5:$E$245,'Lương năng suất'!N30,'Báo cáo lợi nhuận từng xe (2)'!$L$5:$L$245)</f>
        <v>7000000</v>
      </c>
      <c r="AR30" s="158">
        <f t="shared" si="6"/>
        <v>0</v>
      </c>
    </row>
    <row r="31" spans="1:44" ht="51" customHeight="1" x14ac:dyDescent="0.25">
      <c r="A31" s="17">
        <v>46084</v>
      </c>
      <c r="B31" s="17">
        <v>46093</v>
      </c>
      <c r="C31" s="18" t="s">
        <v>842</v>
      </c>
      <c r="D31" s="19" t="s">
        <v>1308</v>
      </c>
      <c r="E31" s="20" t="s">
        <v>1365</v>
      </c>
      <c r="F31" s="20" t="s">
        <v>1310</v>
      </c>
      <c r="G31" s="20" t="s">
        <v>454</v>
      </c>
      <c r="H31" s="21"/>
      <c r="I31" s="21"/>
      <c r="J31" s="22" t="s">
        <v>1329</v>
      </c>
      <c r="K31" s="23" t="s">
        <v>1324</v>
      </c>
      <c r="L31" s="24" t="s">
        <v>1367</v>
      </c>
      <c r="M31" s="25">
        <v>1</v>
      </c>
      <c r="N31" s="24" t="s">
        <v>455</v>
      </c>
      <c r="O31" s="26"/>
      <c r="P31" s="26"/>
      <c r="Q31" s="26"/>
      <c r="R31" s="26"/>
      <c r="S31" s="27"/>
      <c r="T31" s="28">
        <v>7933636.3636363633</v>
      </c>
      <c r="U31" s="27"/>
      <c r="V31" s="29" t="s">
        <v>1313</v>
      </c>
      <c r="W31" s="29">
        <v>0</v>
      </c>
      <c r="X31" s="30">
        <f t="shared" ref="X31:X32" si="8">SUM(T31:W31)-U31-T31</f>
        <v>0</v>
      </c>
      <c r="Y31" s="30">
        <f t="shared" si="1"/>
        <v>0</v>
      </c>
      <c r="Z31" s="30">
        <f t="shared" si="0"/>
        <v>0</v>
      </c>
      <c r="AA31" s="30">
        <f>IF(OR(T31 &gt; VLOOKUP(J31,'[1]CSBH THƯỞNG XE'!$J$26:$R$34,6,0), ISTEXT(T31)),
    VLOOKUP(J31,'[1]CSBH THƯỞNG XE'!$J$26:$R$34,9,0),
0)</f>
        <v>860272.72727272753</v>
      </c>
      <c r="AB31" s="30">
        <f t="shared" si="2"/>
        <v>0</v>
      </c>
      <c r="AC31" s="26"/>
      <c r="AD31" s="31"/>
      <c r="AE31" s="32"/>
      <c r="AF31" s="23" t="s">
        <v>1314</v>
      </c>
      <c r="AG31" s="33">
        <f>IF( B31&gt;=DATE(2026,1,23),IF($AF31="Khách hàng thông thường", IFERROR(VLOOKUP($J31,'[1]CSBH THƯỞNG XE'!$I$1:$M$22,3,0),0),IF(OR($AF31="Khách hàng chuyển đổi xe xăng",$AF31="Khách hàng Khối Quân đội - Công An"),IFERROR(VLOOKUP($J31,'[1]CSBH THƯỞNG XE'!$I$1:$M$22,4,0),0),0)), 0)</f>
        <v>15000000</v>
      </c>
      <c r="AH31" s="33"/>
      <c r="AI31" s="33"/>
      <c r="AJ31" s="34">
        <f t="shared" si="3"/>
        <v>10500000</v>
      </c>
      <c r="AK31" s="35">
        <f t="shared" si="4"/>
        <v>10500000</v>
      </c>
      <c r="AL31" s="36">
        <v>0</v>
      </c>
      <c r="AM31" s="37"/>
      <c r="AN31" s="37">
        <f>IF(AP31="Voucher giờ trái đất",VLOOKUP(J31,'[1]CSBH THƯỞNG XE'!$I$3:$R$1000,10,0),0)</f>
        <v>0</v>
      </c>
      <c r="AO31" s="55">
        <f t="shared" si="5"/>
        <v>10500000</v>
      </c>
      <c r="AQ31" s="158">
        <f>SUMIF('Báo cáo lợi nhuận từng xe (2)'!$E$5:$E$245,'Lương năng suất'!N31,'Báo cáo lợi nhuận từng xe (2)'!$L$5:$L$245)</f>
        <v>10500000</v>
      </c>
      <c r="AR31" s="158">
        <f t="shared" si="6"/>
        <v>0</v>
      </c>
    </row>
    <row r="32" spans="1:44" ht="51" customHeight="1" x14ac:dyDescent="0.25">
      <c r="A32" s="17">
        <v>46083</v>
      </c>
      <c r="B32" s="17">
        <v>46093</v>
      </c>
      <c r="C32" s="18" t="s">
        <v>844</v>
      </c>
      <c r="D32" s="19" t="s">
        <v>1315</v>
      </c>
      <c r="E32" s="20" t="s">
        <v>1368</v>
      </c>
      <c r="F32" s="20" t="s">
        <v>1345</v>
      </c>
      <c r="G32" s="20" t="s">
        <v>436</v>
      </c>
      <c r="H32" s="21"/>
      <c r="I32" s="21"/>
      <c r="J32" s="22" t="s">
        <v>1329</v>
      </c>
      <c r="K32" s="23" t="s">
        <v>1324</v>
      </c>
      <c r="L32" s="24" t="s">
        <v>1326</v>
      </c>
      <c r="M32" s="25">
        <v>1</v>
      </c>
      <c r="N32" s="24" t="s">
        <v>437</v>
      </c>
      <c r="O32" s="26"/>
      <c r="P32" s="26"/>
      <c r="Q32" s="26"/>
      <c r="R32" s="26"/>
      <c r="S32" s="27"/>
      <c r="T32" s="28">
        <v>5746363.6363636358</v>
      </c>
      <c r="U32" s="27"/>
      <c r="V32" s="29">
        <v>1250000</v>
      </c>
      <c r="W32" s="29">
        <v>0</v>
      </c>
      <c r="X32" s="30">
        <f t="shared" si="8"/>
        <v>1250000</v>
      </c>
      <c r="Y32" s="30">
        <f t="shared" si="1"/>
        <v>1250000</v>
      </c>
      <c r="Z32" s="30">
        <f t="shared" si="0"/>
        <v>0</v>
      </c>
      <c r="AA32" s="30">
        <f>IF(OR(T32 &gt; VLOOKUP(J32,'[1]CSBH THƯỞNG XE'!$J$26:$R$34,6,0), ISTEXT(T32)),
    VLOOKUP(J32,'[1]CSBH THƯỞNG XE'!$J$26:$R$34,9,0),
0)</f>
        <v>860272.72727272753</v>
      </c>
      <c r="AB32" s="30">
        <f t="shared" si="2"/>
        <v>0</v>
      </c>
      <c r="AC32" s="26"/>
      <c r="AD32" s="31"/>
      <c r="AE32" s="32"/>
      <c r="AF32" s="23" t="s">
        <v>1314</v>
      </c>
      <c r="AG32" s="33">
        <f>IF( B32&gt;=DATE(2026,1,23),IF($AF32="Khách hàng thông thường", IFERROR(VLOOKUP($J32,'[1]CSBH THƯỞNG XE'!$I$1:$M$22,3,0),0),IF(OR($AF32="Khách hàng chuyển đổi xe xăng",$AF32="Khách hàng Khối Quân đội - Công An"),IFERROR(VLOOKUP($J32,'[1]CSBH THƯỞNG XE'!$I$1:$M$22,4,0),0),0)), 0)</f>
        <v>15000000</v>
      </c>
      <c r="AH32" s="33"/>
      <c r="AI32" s="33"/>
      <c r="AJ32" s="34">
        <f t="shared" si="3"/>
        <v>9625000</v>
      </c>
      <c r="AK32" s="35">
        <f t="shared" si="4"/>
        <v>9625000</v>
      </c>
      <c r="AL32" s="36">
        <v>0</v>
      </c>
      <c r="AM32" s="37"/>
      <c r="AN32" s="37">
        <f>IF(AP32="Voucher giờ trái đất",VLOOKUP(J32,'[1]CSBH THƯỞNG XE'!$I$3:$R$1000,10,0),0)</f>
        <v>0</v>
      </c>
      <c r="AO32" s="55">
        <f t="shared" si="5"/>
        <v>9625000</v>
      </c>
      <c r="AQ32" s="158">
        <f>SUMIF('Báo cáo lợi nhuận từng xe (2)'!$E$5:$E$245,'Lương năng suất'!N32,'Báo cáo lợi nhuận từng xe (2)'!$L$5:$L$245)</f>
        <v>9625000</v>
      </c>
      <c r="AR32" s="158">
        <f t="shared" si="6"/>
        <v>0</v>
      </c>
    </row>
    <row r="33" spans="1:44" ht="51" customHeight="1" x14ac:dyDescent="0.25">
      <c r="A33" s="17">
        <v>46091</v>
      </c>
      <c r="B33" s="17">
        <v>46093</v>
      </c>
      <c r="C33" s="18" t="s">
        <v>846</v>
      </c>
      <c r="D33" s="19" t="s">
        <v>1333</v>
      </c>
      <c r="E33" s="20" t="s">
        <v>1369</v>
      </c>
      <c r="F33" s="20" t="s">
        <v>1339</v>
      </c>
      <c r="G33" s="20" t="s">
        <v>665</v>
      </c>
      <c r="H33" s="21"/>
      <c r="I33" s="21"/>
      <c r="J33" s="22" t="s">
        <v>528</v>
      </c>
      <c r="K33" s="23" t="s">
        <v>1336</v>
      </c>
      <c r="L33" s="24" t="s">
        <v>1337</v>
      </c>
      <c r="M33" s="25">
        <v>1</v>
      </c>
      <c r="N33" s="24" t="s">
        <v>666</v>
      </c>
      <c r="O33" s="26"/>
      <c r="P33" s="26"/>
      <c r="Q33" s="26"/>
      <c r="R33" s="26"/>
      <c r="S33" s="27"/>
      <c r="T33" s="28">
        <v>0</v>
      </c>
      <c r="U33" s="27"/>
      <c r="V33" s="29">
        <v>0</v>
      </c>
      <c r="W33" s="29">
        <v>6000000</v>
      </c>
      <c r="X33" s="38">
        <f>SUM(T33:W33)-U33</f>
        <v>6000000</v>
      </c>
      <c r="Y33" s="30">
        <f t="shared" si="1"/>
        <v>6000000</v>
      </c>
      <c r="Z33" s="30">
        <f t="shared" si="0"/>
        <v>0</v>
      </c>
      <c r="AA33" s="30"/>
      <c r="AB33" s="30">
        <f t="shared" si="2"/>
        <v>0</v>
      </c>
      <c r="AC33" s="26"/>
      <c r="AD33" s="31"/>
      <c r="AE33" s="32"/>
      <c r="AF33" s="23" t="s">
        <v>1314</v>
      </c>
      <c r="AG33" s="33">
        <f>IF( B33&gt;=DATE(2026,1,23),IF($AF33="Khách hàng thông thường", IFERROR(VLOOKUP($J33,'[1]CSBH THƯỞNG XE'!$I$1:$M$22,3,0),0),IF(OR($AF33="Khách hàng chuyển đổi xe xăng",$AF33="Khách hàng Khối Quân đội - Công An"),IFERROR(VLOOKUP($J33,'[1]CSBH THƯỞNG XE'!$I$1:$M$22,4,0),0),0)), 0)</f>
        <v>8500000</v>
      </c>
      <c r="AH33" s="33"/>
      <c r="AI33" s="33"/>
      <c r="AJ33" s="34">
        <f t="shared" si="3"/>
        <v>1750000</v>
      </c>
      <c r="AK33" s="35">
        <f t="shared" si="4"/>
        <v>1750000</v>
      </c>
      <c r="AL33" s="36">
        <v>0</v>
      </c>
      <c r="AM33" s="37"/>
      <c r="AN33" s="37">
        <f>IF(AP33="Voucher giờ trái đất",VLOOKUP(J33,'[1]CSBH THƯỞNG XE'!$I$3:$R$1000,10,0),0)</f>
        <v>0</v>
      </c>
      <c r="AO33" s="55">
        <f t="shared" si="5"/>
        <v>1750000</v>
      </c>
      <c r="AQ33" s="158">
        <f>SUMIF('Báo cáo lợi nhuận từng xe (2)'!$E$5:$E$245,'Lương năng suất'!N33,'Báo cáo lợi nhuận từng xe (2)'!$L$5:$L$245)</f>
        <v>1750000</v>
      </c>
      <c r="AR33" s="158">
        <f t="shared" si="6"/>
        <v>0</v>
      </c>
    </row>
    <row r="34" spans="1:44" ht="51" customHeight="1" x14ac:dyDescent="0.25">
      <c r="A34" s="17">
        <v>46027</v>
      </c>
      <c r="B34" s="17">
        <v>46093</v>
      </c>
      <c r="C34" s="18" t="s">
        <v>848</v>
      </c>
      <c r="D34" s="19" t="s">
        <v>1341</v>
      </c>
      <c r="E34" s="20" t="s">
        <v>1370</v>
      </c>
      <c r="F34" s="20" t="s">
        <v>1371</v>
      </c>
      <c r="G34" s="20" t="s">
        <v>656</v>
      </c>
      <c r="H34" s="21"/>
      <c r="I34" s="21"/>
      <c r="J34" s="22" t="s">
        <v>1318</v>
      </c>
      <c r="K34" s="23" t="s">
        <v>1372</v>
      </c>
      <c r="L34" s="24" t="s">
        <v>1326</v>
      </c>
      <c r="M34" s="25">
        <v>1</v>
      </c>
      <c r="N34" s="24" t="s">
        <v>657</v>
      </c>
      <c r="O34" s="26"/>
      <c r="P34" s="26"/>
      <c r="Q34" s="26"/>
      <c r="R34" s="26"/>
      <c r="S34" s="27"/>
      <c r="T34" s="28" t="s">
        <v>1313</v>
      </c>
      <c r="U34" s="27"/>
      <c r="V34" s="29">
        <v>1868400</v>
      </c>
      <c r="W34" s="29">
        <v>6000000</v>
      </c>
      <c r="X34" s="30">
        <f>SUM(T34:W34)-U34-V34</f>
        <v>6000000</v>
      </c>
      <c r="Y34" s="30">
        <f t="shared" si="1"/>
        <v>6000000</v>
      </c>
      <c r="Z34" s="30">
        <f t="shared" si="0"/>
        <v>0</v>
      </c>
      <c r="AA34" s="30"/>
      <c r="AB34" s="30">
        <f t="shared" si="2"/>
        <v>0</v>
      </c>
      <c r="AC34" s="26"/>
      <c r="AD34" s="31"/>
      <c r="AE34" s="32"/>
      <c r="AF34" s="23" t="s">
        <v>1314</v>
      </c>
      <c r="AG34" s="33">
        <f>IF( B34&gt;=DATE(2026,1,23),IF($AF34="Khách hàng thông thường", IFERROR(VLOOKUP($J34,'[1]CSBH THƯỞNG XE'!$I$1:$M$22,3,0),0),IF(OR($AF34="Khách hàng chuyển đổi xe xăng",$AF34="Khách hàng Khối Quân đội - Công An"),IFERROR(VLOOKUP($J34,'[1]CSBH THƯỞNG XE'!$I$1:$M$22,4,0),0),0)), 0)</f>
        <v>10000000</v>
      </c>
      <c r="AH34" s="33"/>
      <c r="AI34" s="33"/>
      <c r="AJ34" s="34">
        <f t="shared" si="3"/>
        <v>2800000</v>
      </c>
      <c r="AK34" s="35">
        <f t="shared" si="4"/>
        <v>2800000</v>
      </c>
      <c r="AL34" s="36">
        <v>2000000</v>
      </c>
      <c r="AM34" s="37"/>
      <c r="AN34" s="37">
        <f>IF(AP34="Voucher giờ trái đất",VLOOKUP(J34,'[1]CSBH THƯỞNG XE'!$I$3:$R$1000,10,0),0)</f>
        <v>0</v>
      </c>
      <c r="AO34" s="55">
        <f t="shared" si="5"/>
        <v>2800000</v>
      </c>
      <c r="AQ34" s="158">
        <f>SUMIF('Báo cáo lợi nhuận từng xe (2)'!$E$5:$E$245,'Lương năng suất'!N34,'Báo cáo lợi nhuận từng xe (2)'!$L$5:$L$245)</f>
        <v>2800000</v>
      </c>
      <c r="AR34" s="158">
        <f t="shared" si="6"/>
        <v>0</v>
      </c>
    </row>
    <row r="35" spans="1:44" ht="51" customHeight="1" x14ac:dyDescent="0.25">
      <c r="A35" s="17">
        <v>46085</v>
      </c>
      <c r="B35" s="17">
        <v>46093</v>
      </c>
      <c r="C35" s="18" t="s">
        <v>850</v>
      </c>
      <c r="D35" s="19" t="s">
        <v>1308</v>
      </c>
      <c r="E35" s="20" t="s">
        <v>1365</v>
      </c>
      <c r="F35" s="20" t="s">
        <v>1310</v>
      </c>
      <c r="G35" s="20" t="s">
        <v>95</v>
      </c>
      <c r="H35" s="21"/>
      <c r="I35" s="21"/>
      <c r="J35" s="22" t="s">
        <v>1373</v>
      </c>
      <c r="K35" s="23" t="s">
        <v>1374</v>
      </c>
      <c r="L35" s="24" t="s">
        <v>1367</v>
      </c>
      <c r="M35" s="25">
        <v>1</v>
      </c>
      <c r="N35" s="24" t="s">
        <v>97</v>
      </c>
      <c r="O35" s="26"/>
      <c r="P35" s="26"/>
      <c r="Q35" s="26"/>
      <c r="R35" s="26"/>
      <c r="S35" s="27"/>
      <c r="T35" s="28">
        <v>8913636.3636363633</v>
      </c>
      <c r="U35" s="27"/>
      <c r="V35" s="29" t="s">
        <v>1313</v>
      </c>
      <c r="W35" s="29">
        <v>3760000</v>
      </c>
      <c r="X35" s="30">
        <f>SUM(T35:W35)-U35-T35</f>
        <v>3760000</v>
      </c>
      <c r="Y35" s="30">
        <f t="shared" si="1"/>
        <v>3760000</v>
      </c>
      <c r="Z35" s="30">
        <f t="shared" si="0"/>
        <v>0</v>
      </c>
      <c r="AA35" s="161">
        <v>1502818.1818181816</v>
      </c>
      <c r="AB35" s="30">
        <f t="shared" si="2"/>
        <v>0</v>
      </c>
      <c r="AC35" s="26"/>
      <c r="AD35" s="31"/>
      <c r="AE35" s="32"/>
      <c r="AF35" s="23" t="s">
        <v>1314</v>
      </c>
      <c r="AG35" s="33">
        <f>IF( B35&gt;=DATE(2026,1,23),IF($AF35="Khách hàng thông thường", IFERROR(VLOOKUP($J35,'[1]CSBH THƯỞNG XE'!$I$1:$M$22,3,0),0),IF(OR($AF35="Khách hàng chuyển đổi xe xăng",$AF35="Khách hàng Khối Quân đội - Công An"),IFERROR(VLOOKUP($J35,'[1]CSBH THƯỞNG XE'!$I$1:$M$22,4,0),0),0)), 0)</f>
        <v>19000000</v>
      </c>
      <c r="AH35" s="33"/>
      <c r="AI35" s="33"/>
      <c r="AJ35" s="34">
        <f t="shared" si="3"/>
        <v>10668000</v>
      </c>
      <c r="AK35" s="35">
        <f t="shared" si="4"/>
        <v>10668000</v>
      </c>
      <c r="AL35" s="36">
        <v>0</v>
      </c>
      <c r="AM35" s="37"/>
      <c r="AN35" s="37">
        <f>IF(AP35="Voucher giờ trái đất",VLOOKUP(J35,'[1]CSBH THƯỞNG XE'!$I$3:$R$1000,10,0),0)</f>
        <v>0</v>
      </c>
      <c r="AO35" s="55">
        <f t="shared" si="5"/>
        <v>10668000</v>
      </c>
      <c r="AQ35" s="158">
        <f>SUMIF('Báo cáo lợi nhuận từng xe (2)'!$E$5:$E$245,'Lương năng suất'!N35,'Báo cáo lợi nhuận từng xe (2)'!$L$5:$L$245)</f>
        <v>10668000</v>
      </c>
      <c r="AR35" s="158">
        <f t="shared" si="6"/>
        <v>0</v>
      </c>
    </row>
    <row r="36" spans="1:44" ht="51" customHeight="1" x14ac:dyDescent="0.25">
      <c r="A36" s="17">
        <v>46084</v>
      </c>
      <c r="B36" s="17">
        <v>46094</v>
      </c>
      <c r="C36" s="18" t="s">
        <v>852</v>
      </c>
      <c r="D36" s="19" t="s">
        <v>1321</v>
      </c>
      <c r="E36" s="20" t="s">
        <v>1352</v>
      </c>
      <c r="F36" s="20" t="s">
        <v>1328</v>
      </c>
      <c r="G36" s="20" t="s">
        <v>729</v>
      </c>
      <c r="H36" s="21"/>
      <c r="I36" s="21"/>
      <c r="J36" s="22" t="s">
        <v>1375</v>
      </c>
      <c r="K36" s="23" t="s">
        <v>1375</v>
      </c>
      <c r="L36" s="24" t="s">
        <v>1312</v>
      </c>
      <c r="M36" s="25">
        <v>1</v>
      </c>
      <c r="N36" s="24" t="s">
        <v>730</v>
      </c>
      <c r="O36" s="26"/>
      <c r="P36" s="26"/>
      <c r="Q36" s="26"/>
      <c r="R36" s="26"/>
      <c r="S36" s="27"/>
      <c r="T36" s="28" t="s">
        <v>1313</v>
      </c>
      <c r="U36" s="27"/>
      <c r="V36" s="163">
        <v>1500000</v>
      </c>
      <c r="W36" s="29">
        <v>6000000</v>
      </c>
      <c r="X36" s="38">
        <f>SUM(T36:W36)-U36</f>
        <v>7500000</v>
      </c>
      <c r="Y36" s="30">
        <f t="shared" si="1"/>
        <v>7500000</v>
      </c>
      <c r="Z36" s="30">
        <f t="shared" si="0"/>
        <v>1500000</v>
      </c>
      <c r="AA36" s="30"/>
      <c r="AB36" s="30">
        <f t="shared" si="2"/>
        <v>0</v>
      </c>
      <c r="AC36" s="26"/>
      <c r="AD36" s="31"/>
      <c r="AE36" s="32"/>
      <c r="AF36" s="23" t="s">
        <v>1314</v>
      </c>
      <c r="AG36" s="33">
        <f>IF( B36&gt;=DATE(2026,1,23),IF($AF36="Khách hàng thông thường", IFERROR(VLOOKUP($J36,'[1]CSBH THƯỞNG XE'!$I$1:$M$22,3,0),0),IF(OR($AF36="Khách hàng chuyển đổi xe xăng",$AF36="Khách hàng Khối Quân đội - Công An"),IFERROR(VLOOKUP($J36,'[1]CSBH THƯỞNG XE'!$I$1:$M$22,4,0),0),0)), 0)</f>
        <v>6500000</v>
      </c>
      <c r="AH36" s="33"/>
      <c r="AI36" s="33"/>
      <c r="AJ36" s="34">
        <f t="shared" si="3"/>
        <v>-700000</v>
      </c>
      <c r="AK36" s="35">
        <f t="shared" si="4"/>
        <v>-700000</v>
      </c>
      <c r="AL36" s="36">
        <v>0</v>
      </c>
      <c r="AM36" s="37"/>
      <c r="AN36" s="37">
        <f>IF(AP36="Voucher giờ trái đất",VLOOKUP(J36,'[1]CSBH THƯỞNG XE'!$I$3:$R$1000,10,0),0)</f>
        <v>0</v>
      </c>
      <c r="AO36" s="55">
        <f t="shared" si="5"/>
        <v>-700000</v>
      </c>
      <c r="AQ36" s="158">
        <f>SUMIF('Báo cáo lợi nhuận từng xe (2)'!$E$5:$E$245,'Lương năng suất'!N36,'Báo cáo lợi nhuận từng xe (2)'!$L$5:$L$245)</f>
        <v>-700000</v>
      </c>
      <c r="AR36" s="158">
        <f t="shared" si="6"/>
        <v>0</v>
      </c>
    </row>
    <row r="37" spans="1:44" ht="51" customHeight="1" x14ac:dyDescent="0.25">
      <c r="A37" s="17">
        <v>46077</v>
      </c>
      <c r="B37" s="17">
        <v>46094</v>
      </c>
      <c r="C37" s="18" t="s">
        <v>854</v>
      </c>
      <c r="D37" s="19" t="s">
        <v>1321</v>
      </c>
      <c r="E37" s="20" t="s">
        <v>1376</v>
      </c>
      <c r="F37" s="20" t="s">
        <v>1323</v>
      </c>
      <c r="G37" s="20" t="s">
        <v>99</v>
      </c>
      <c r="H37" s="21"/>
      <c r="I37" s="21"/>
      <c r="J37" s="22" t="s">
        <v>1373</v>
      </c>
      <c r="K37" s="23" t="s">
        <v>1377</v>
      </c>
      <c r="L37" s="24" t="s">
        <v>1367</v>
      </c>
      <c r="M37" s="25">
        <v>1</v>
      </c>
      <c r="N37" s="24" t="s">
        <v>100</v>
      </c>
      <c r="O37" s="26"/>
      <c r="P37" s="26"/>
      <c r="Q37" s="26"/>
      <c r="R37" s="26"/>
      <c r="S37" s="27"/>
      <c r="T37" s="28">
        <v>8022273</v>
      </c>
      <c r="U37" s="27"/>
      <c r="V37" s="29" t="s">
        <v>1313</v>
      </c>
      <c r="W37" s="29">
        <v>12000000</v>
      </c>
      <c r="X37" s="161">
        <f>SUM(T37:W37)-U37</f>
        <v>20022273</v>
      </c>
      <c r="Y37" s="162">
        <f ca="1">AB37+W37</f>
        <v>12000000</v>
      </c>
      <c r="Z37" s="30">
        <f t="shared" si="0"/>
        <v>8022273</v>
      </c>
      <c r="AA37" s="161">
        <v>1502818.1818181816</v>
      </c>
      <c r="AB37" s="30">
        <f t="shared" ca="1" si="2"/>
        <v>0</v>
      </c>
      <c r="AC37" s="26"/>
      <c r="AD37" s="31"/>
      <c r="AE37" s="32"/>
      <c r="AF37" s="23" t="s">
        <v>1314</v>
      </c>
      <c r="AG37" s="33">
        <f>IF( B37&gt;=DATE(2026,1,23),IF($AF37="Khách hàng thông thường", IFERROR(VLOOKUP($J37,'[1]CSBH THƯỞNG XE'!$I$1:$M$22,3,0),0),IF(OR($AF37="Khách hàng chuyển đổi xe xăng",$AF37="Khách hàng Khối Quân đội - Công An"),IFERROR(VLOOKUP($J37,'[1]CSBH THƯỞNG XE'!$I$1:$M$22,4,0),0),0)), 0)</f>
        <v>19000000</v>
      </c>
      <c r="AH37" s="33"/>
      <c r="AI37" s="33"/>
      <c r="AJ37" s="34">
        <f t="shared" ca="1" si="3"/>
        <v>4900000</v>
      </c>
      <c r="AK37" s="35">
        <f t="shared" ca="1" si="4"/>
        <v>4900000</v>
      </c>
      <c r="AL37" s="36">
        <v>2000000</v>
      </c>
      <c r="AM37" s="37"/>
      <c r="AN37" s="37">
        <f>IF(AP37="Voucher giờ trái đất",VLOOKUP(J37,'[1]CSBH THƯỞNG XE'!$I$3:$R$1000,10,0),0)</f>
        <v>0</v>
      </c>
      <c r="AO37" s="55">
        <f t="shared" ca="1" si="5"/>
        <v>4900000</v>
      </c>
      <c r="AQ37" s="158">
        <f ca="1">SUMIF('Báo cáo lợi nhuận từng xe (2)'!$E$5:$E$245,'Lương năng suất'!N37,'Báo cáo lợi nhuận từng xe (2)'!$L$5:$L$245)</f>
        <v>4200000</v>
      </c>
      <c r="AR37" s="158">
        <f t="shared" ca="1" si="6"/>
        <v>0</v>
      </c>
    </row>
    <row r="38" spans="1:44" ht="51" customHeight="1" x14ac:dyDescent="0.25">
      <c r="A38" s="17">
        <v>46093</v>
      </c>
      <c r="B38" s="17">
        <v>46094</v>
      </c>
      <c r="C38" s="18" t="s">
        <v>856</v>
      </c>
      <c r="D38" s="19" t="s">
        <v>1333</v>
      </c>
      <c r="E38" s="20" t="s">
        <v>1356</v>
      </c>
      <c r="F38" s="20" t="s">
        <v>1339</v>
      </c>
      <c r="G38" s="20" t="s">
        <v>599</v>
      </c>
      <c r="H38" s="21"/>
      <c r="I38" s="21"/>
      <c r="J38" s="22" t="s">
        <v>528</v>
      </c>
      <c r="K38" s="23" t="s">
        <v>1336</v>
      </c>
      <c r="L38" s="24" t="s">
        <v>1378</v>
      </c>
      <c r="M38" s="25">
        <v>1</v>
      </c>
      <c r="N38" s="24" t="s">
        <v>600</v>
      </c>
      <c r="O38" s="26"/>
      <c r="P38" s="26"/>
      <c r="Q38" s="26"/>
      <c r="R38" s="26"/>
      <c r="S38" s="27"/>
      <c r="T38" s="28">
        <v>0</v>
      </c>
      <c r="U38" s="27"/>
      <c r="V38" s="29">
        <v>0</v>
      </c>
      <c r="W38" s="29">
        <v>0</v>
      </c>
      <c r="X38" s="38">
        <f>SUM(T38:W38)-U38</f>
        <v>0</v>
      </c>
      <c r="Y38" s="30">
        <f t="shared" si="1"/>
        <v>0</v>
      </c>
      <c r="Z38" s="30">
        <f t="shared" si="0"/>
        <v>0</v>
      </c>
      <c r="AA38" s="30"/>
      <c r="AB38" s="30">
        <f t="shared" si="2"/>
        <v>0</v>
      </c>
      <c r="AC38" s="26"/>
      <c r="AD38" s="31"/>
      <c r="AE38" s="32"/>
      <c r="AF38" s="23" t="s">
        <v>1314</v>
      </c>
      <c r="AG38" s="33">
        <f>IF( B38&gt;=DATE(2026,1,23),IF($AF38="Khách hàng thông thường", IFERROR(VLOOKUP($J38,'[1]CSBH THƯỞNG XE'!$I$1:$M$22,3,0),0),IF(OR($AF38="Khách hàng chuyển đổi xe xăng",$AF38="Khách hàng Khối Quân đội - Công An"),IFERROR(VLOOKUP($J38,'[1]CSBH THƯỞNG XE'!$I$1:$M$22,4,0),0),0)), 0)</f>
        <v>8500000</v>
      </c>
      <c r="AH38" s="33"/>
      <c r="AI38" s="33"/>
      <c r="AJ38" s="34">
        <f t="shared" si="3"/>
        <v>5950000</v>
      </c>
      <c r="AK38" s="35">
        <f t="shared" si="4"/>
        <v>5950000</v>
      </c>
      <c r="AL38" s="36">
        <v>0</v>
      </c>
      <c r="AM38" s="37"/>
      <c r="AN38" s="37">
        <f>IF(AP38="Voucher giờ trái đất",VLOOKUP(J38,'[1]CSBH THƯỞNG XE'!$I$3:$R$1000,10,0),0)</f>
        <v>0</v>
      </c>
      <c r="AO38" s="55">
        <f t="shared" si="5"/>
        <v>5950000</v>
      </c>
      <c r="AQ38" s="158">
        <f>SUMIF('Báo cáo lợi nhuận từng xe (2)'!$E$5:$E$245,'Lương năng suất'!N38,'Báo cáo lợi nhuận từng xe (2)'!$L$5:$L$245)</f>
        <v>5950000</v>
      </c>
      <c r="AR38" s="158">
        <f t="shared" si="6"/>
        <v>0</v>
      </c>
    </row>
    <row r="39" spans="1:44" ht="51" customHeight="1" x14ac:dyDescent="0.25">
      <c r="A39" s="17">
        <v>46092</v>
      </c>
      <c r="B39" s="17">
        <v>46094</v>
      </c>
      <c r="C39" s="18" t="s">
        <v>858</v>
      </c>
      <c r="D39" s="19" t="s">
        <v>1341</v>
      </c>
      <c r="E39" s="20" t="s">
        <v>1342</v>
      </c>
      <c r="F39" s="20" t="s">
        <v>1343</v>
      </c>
      <c r="G39" s="20" t="s">
        <v>704</v>
      </c>
      <c r="H39" s="21"/>
      <c r="I39" s="21"/>
      <c r="J39" s="22" t="s">
        <v>1318</v>
      </c>
      <c r="K39" s="23" t="s">
        <v>1324</v>
      </c>
      <c r="L39" s="24" t="s">
        <v>1379</v>
      </c>
      <c r="M39" s="25">
        <v>1</v>
      </c>
      <c r="N39" s="24" t="s">
        <v>705</v>
      </c>
      <c r="O39" s="26"/>
      <c r="P39" s="26"/>
      <c r="Q39" s="26"/>
      <c r="R39" s="26"/>
      <c r="S39" s="27"/>
      <c r="T39" s="28" t="s">
        <v>1313</v>
      </c>
      <c r="U39" s="27"/>
      <c r="V39" s="29" t="s">
        <v>1313</v>
      </c>
      <c r="W39" s="29">
        <v>6000000</v>
      </c>
      <c r="X39" s="38">
        <f>SUM(T39:W39)-U39</f>
        <v>6000000</v>
      </c>
      <c r="Y39" s="30">
        <f t="shared" si="1"/>
        <v>6000000</v>
      </c>
      <c r="Z39" s="30">
        <f t="shared" si="0"/>
        <v>0</v>
      </c>
      <c r="AA39" s="30"/>
      <c r="AB39" s="30">
        <f t="shared" si="2"/>
        <v>0</v>
      </c>
      <c r="AC39" s="26"/>
      <c r="AD39" s="31"/>
      <c r="AE39" s="32"/>
      <c r="AF39" s="23" t="s">
        <v>1314</v>
      </c>
      <c r="AG39" s="33">
        <f>IF( B39&gt;=DATE(2026,1,23),IF($AF39="Khách hàng thông thường", IFERROR(VLOOKUP($J39,'[1]CSBH THƯỞNG XE'!$I$1:$M$22,3,0),0),IF(OR($AF39="Khách hàng chuyển đổi xe xăng",$AF39="Khách hàng Khối Quân đội - Công An"),IFERROR(VLOOKUP($J39,'[1]CSBH THƯỞNG XE'!$I$1:$M$22,4,0),0),0)), 0)</f>
        <v>10000000</v>
      </c>
      <c r="AH39" s="33"/>
      <c r="AI39" s="33"/>
      <c r="AJ39" s="34">
        <f t="shared" si="3"/>
        <v>2800000</v>
      </c>
      <c r="AK39" s="35">
        <f t="shared" si="4"/>
        <v>2800000</v>
      </c>
      <c r="AL39" s="36">
        <v>0</v>
      </c>
      <c r="AM39" s="37"/>
      <c r="AN39" s="37">
        <f>IF(AP39="Voucher giờ trái đất",VLOOKUP(J39,'[1]CSBH THƯỞNG XE'!$I$3:$R$1000,10,0),0)</f>
        <v>0</v>
      </c>
      <c r="AO39" s="55">
        <f t="shared" si="5"/>
        <v>2800000</v>
      </c>
      <c r="AQ39" s="158">
        <f>SUMIF('Báo cáo lợi nhuận từng xe (2)'!$E$5:$E$245,'Lương năng suất'!N39,'Báo cáo lợi nhuận từng xe (2)'!$L$5:$L$245)</f>
        <v>2800000</v>
      </c>
      <c r="AR39" s="158">
        <f t="shared" si="6"/>
        <v>0</v>
      </c>
    </row>
    <row r="40" spans="1:44" ht="51" customHeight="1" x14ac:dyDescent="0.25">
      <c r="A40" s="17">
        <v>46090</v>
      </c>
      <c r="B40" s="17">
        <v>46094</v>
      </c>
      <c r="C40" s="18" t="s">
        <v>860</v>
      </c>
      <c r="D40" s="19" t="s">
        <v>1333</v>
      </c>
      <c r="E40" s="20" t="s">
        <v>1380</v>
      </c>
      <c r="F40" s="20" t="s">
        <v>1339</v>
      </c>
      <c r="G40" s="20" t="s">
        <v>391</v>
      </c>
      <c r="H40" s="21"/>
      <c r="I40" s="21"/>
      <c r="J40" s="22" t="s">
        <v>1329</v>
      </c>
      <c r="K40" s="23" t="s">
        <v>1336</v>
      </c>
      <c r="L40" s="24" t="s">
        <v>1340</v>
      </c>
      <c r="M40" s="25">
        <v>1</v>
      </c>
      <c r="N40" s="24" t="s">
        <v>393</v>
      </c>
      <c r="O40" s="26"/>
      <c r="P40" s="26"/>
      <c r="Q40" s="26"/>
      <c r="R40" s="26"/>
      <c r="S40" s="27"/>
      <c r="T40" s="28">
        <v>0</v>
      </c>
      <c r="U40" s="27"/>
      <c r="V40" s="29">
        <v>0</v>
      </c>
      <c r="W40" s="29">
        <v>10000000</v>
      </c>
      <c r="X40" s="30">
        <f>SUM(T40:W40)-U40-T40</f>
        <v>10000000</v>
      </c>
      <c r="Y40" s="30">
        <f t="shared" si="1"/>
        <v>10000000</v>
      </c>
      <c r="Z40" s="30">
        <f t="shared" si="0"/>
        <v>0</v>
      </c>
      <c r="AA40" s="30"/>
      <c r="AB40" s="30">
        <f t="shared" si="2"/>
        <v>0</v>
      </c>
      <c r="AC40" s="26"/>
      <c r="AD40" s="31"/>
      <c r="AE40" s="32"/>
      <c r="AF40" s="23" t="s">
        <v>1314</v>
      </c>
      <c r="AG40" s="33">
        <f>IF( B40&gt;=DATE(2026,1,23),IF($AF40="Khách hàng thông thường", IFERROR(VLOOKUP($J40,'[1]CSBH THƯỞNG XE'!$I$1:$M$22,3,0),0),IF(OR($AF40="Khách hàng chuyển đổi xe xăng",$AF40="Khách hàng Khối Quân đội - Công An"),IFERROR(VLOOKUP($J40,'[1]CSBH THƯỞNG XE'!$I$1:$M$22,4,0),0),0)), 0)</f>
        <v>15000000</v>
      </c>
      <c r="AH40" s="33"/>
      <c r="AI40" s="33"/>
      <c r="AJ40" s="34">
        <f t="shared" si="3"/>
        <v>3500000</v>
      </c>
      <c r="AK40" s="35">
        <f t="shared" si="4"/>
        <v>3500000</v>
      </c>
      <c r="AL40" s="36">
        <v>0</v>
      </c>
      <c r="AM40" s="37"/>
      <c r="AN40" s="37">
        <f>IF(AP40="Voucher giờ trái đất",VLOOKUP(J40,'[1]CSBH THƯỞNG XE'!$I$3:$R$1000,10,0),0)</f>
        <v>0</v>
      </c>
      <c r="AO40" s="55">
        <f t="shared" si="5"/>
        <v>3500000</v>
      </c>
      <c r="AQ40" s="158">
        <f>SUMIF('Báo cáo lợi nhuận từng xe (2)'!$E$5:$E$245,'Lương năng suất'!N40,'Báo cáo lợi nhuận từng xe (2)'!$L$5:$L$245)</f>
        <v>3500000</v>
      </c>
      <c r="AR40" s="158">
        <f t="shared" si="6"/>
        <v>0</v>
      </c>
    </row>
    <row r="41" spans="1:44" ht="51" customHeight="1" x14ac:dyDescent="0.25">
      <c r="A41" s="17">
        <v>46093</v>
      </c>
      <c r="B41" s="17">
        <v>46094</v>
      </c>
      <c r="C41" s="18" t="s">
        <v>862</v>
      </c>
      <c r="D41" s="19" t="s">
        <v>1321</v>
      </c>
      <c r="E41" s="20" t="s">
        <v>1361</v>
      </c>
      <c r="F41" s="20" t="s">
        <v>1323</v>
      </c>
      <c r="G41" s="20" t="s">
        <v>626</v>
      </c>
      <c r="H41" s="21"/>
      <c r="I41" s="21"/>
      <c r="J41" s="22" t="s">
        <v>528</v>
      </c>
      <c r="K41" s="23" t="s">
        <v>1324</v>
      </c>
      <c r="L41" s="24" t="s">
        <v>1330</v>
      </c>
      <c r="M41" s="25">
        <v>1</v>
      </c>
      <c r="N41" s="24" t="s">
        <v>627</v>
      </c>
      <c r="O41" s="26"/>
      <c r="P41" s="26"/>
      <c r="Q41" s="26"/>
      <c r="R41" s="26"/>
      <c r="S41" s="27"/>
      <c r="T41" s="28" t="s">
        <v>1313</v>
      </c>
      <c r="U41" s="27"/>
      <c r="V41" s="29" t="s">
        <v>1313</v>
      </c>
      <c r="W41" s="29">
        <v>6000000</v>
      </c>
      <c r="X41" s="38">
        <f>SUM(T41:W41)-U41</f>
        <v>6000000</v>
      </c>
      <c r="Y41" s="30">
        <f t="shared" si="1"/>
        <v>6000000</v>
      </c>
      <c r="Z41" s="30">
        <f t="shared" si="0"/>
        <v>0</v>
      </c>
      <c r="AA41" s="30"/>
      <c r="AB41" s="30">
        <f t="shared" si="2"/>
        <v>0</v>
      </c>
      <c r="AC41" s="26"/>
      <c r="AD41" s="31"/>
      <c r="AE41" s="32"/>
      <c r="AF41" s="23" t="s">
        <v>1314</v>
      </c>
      <c r="AG41" s="33">
        <f>IF( B41&gt;=DATE(2026,1,23),IF($AF41="Khách hàng thông thường", IFERROR(VLOOKUP($J41,'[1]CSBH THƯỞNG XE'!$I$1:$M$22,3,0),0),IF(OR($AF41="Khách hàng chuyển đổi xe xăng",$AF41="Khách hàng Khối Quân đội - Công An"),IFERROR(VLOOKUP($J41,'[1]CSBH THƯỞNG XE'!$I$1:$M$22,4,0),0),0)), 0)</f>
        <v>8500000</v>
      </c>
      <c r="AH41" s="33"/>
      <c r="AI41" s="33"/>
      <c r="AJ41" s="34">
        <f t="shared" si="3"/>
        <v>1750000</v>
      </c>
      <c r="AK41" s="35">
        <f t="shared" si="4"/>
        <v>1750000</v>
      </c>
      <c r="AL41" s="36">
        <v>1000000</v>
      </c>
      <c r="AM41" s="37"/>
      <c r="AN41" s="37">
        <f>IF(AP41="Voucher giờ trái đất",VLOOKUP(J41,'[1]CSBH THƯỞNG XE'!$I$3:$R$1000,10,0),0)</f>
        <v>0</v>
      </c>
      <c r="AO41" s="55">
        <f t="shared" si="5"/>
        <v>1750000</v>
      </c>
      <c r="AQ41" s="158">
        <f>SUMIF('Báo cáo lợi nhuận từng xe (2)'!$E$5:$E$245,'Lương năng suất'!N41,'Báo cáo lợi nhuận từng xe (2)'!$L$5:$L$245)</f>
        <v>1750000</v>
      </c>
      <c r="AR41" s="158">
        <f t="shared" si="6"/>
        <v>0</v>
      </c>
    </row>
    <row r="42" spans="1:44" ht="51" customHeight="1" x14ac:dyDescent="0.25">
      <c r="A42" s="17">
        <v>46092</v>
      </c>
      <c r="B42" s="17">
        <v>46094</v>
      </c>
      <c r="C42" s="18" t="s">
        <v>864</v>
      </c>
      <c r="D42" s="19" t="s">
        <v>1315</v>
      </c>
      <c r="E42" s="20" t="s">
        <v>1381</v>
      </c>
      <c r="F42" s="20" t="s">
        <v>1317</v>
      </c>
      <c r="G42" s="20" t="s">
        <v>751</v>
      </c>
      <c r="H42" s="21"/>
      <c r="I42" s="21"/>
      <c r="J42" s="22" t="s">
        <v>1382</v>
      </c>
      <c r="K42" s="23" t="s">
        <v>1324</v>
      </c>
      <c r="L42" s="24" t="s">
        <v>1326</v>
      </c>
      <c r="M42" s="25">
        <v>1</v>
      </c>
      <c r="N42" s="24" t="s">
        <v>752</v>
      </c>
      <c r="O42" s="26"/>
      <c r="P42" s="26"/>
      <c r="Q42" s="26"/>
      <c r="R42" s="26"/>
      <c r="S42" s="27">
        <v>3909545.4545454541</v>
      </c>
      <c r="T42" s="28">
        <v>0</v>
      </c>
      <c r="U42" s="27"/>
      <c r="V42" s="29">
        <v>0</v>
      </c>
      <c r="W42" s="29">
        <v>0</v>
      </c>
      <c r="X42" s="38">
        <f>SUM(T42:W42)-U42</f>
        <v>0</v>
      </c>
      <c r="Y42" s="30">
        <f t="shared" si="1"/>
        <v>0</v>
      </c>
      <c r="Z42" s="30">
        <f t="shared" si="0"/>
        <v>0</v>
      </c>
      <c r="AA42" s="30"/>
      <c r="AB42" s="30">
        <f t="shared" si="2"/>
        <v>0</v>
      </c>
      <c r="AC42" s="26"/>
      <c r="AD42" s="31"/>
      <c r="AE42" s="32"/>
      <c r="AF42" s="23" t="s">
        <v>1314</v>
      </c>
      <c r="AG42" s="33">
        <f>IF( B42&gt;=DATE(2026,1,23),IF($AF42="Khách hàng thông thường", IFERROR(VLOOKUP($J42,'[1]CSBH THƯỞNG XE'!$I$1:$M$22,3,0),0),IF(OR($AF42="Khách hàng chuyển đổi xe xăng",$AF42="Khách hàng Khối Quân đội - Công An"),IFERROR(VLOOKUP($J42,'[1]CSBH THƯỞNG XE'!$I$1:$M$22,4,0),0),0)), 0)</f>
        <v>7500000</v>
      </c>
      <c r="AH42" s="33"/>
      <c r="AI42" s="33"/>
      <c r="AJ42" s="34">
        <f t="shared" si="3"/>
        <v>5250000</v>
      </c>
      <c r="AK42" s="35">
        <f t="shared" si="4"/>
        <v>5250000</v>
      </c>
      <c r="AL42" s="36">
        <v>0</v>
      </c>
      <c r="AM42" s="37"/>
      <c r="AN42" s="37">
        <f>IF(AP42="Voucher giờ trái đất",VLOOKUP(J42,'[1]CSBH THƯỞNG XE'!$I$3:$R$1000,10,0),0)</f>
        <v>0</v>
      </c>
      <c r="AO42" s="55">
        <f t="shared" si="5"/>
        <v>5250000</v>
      </c>
      <c r="AQ42" s="158">
        <f>SUMIF('Báo cáo lợi nhuận từng xe (2)'!$E$5:$E$245,'Lương năng suất'!N42,'Báo cáo lợi nhuận từng xe (2)'!$L$5:$L$245)</f>
        <v>5250000</v>
      </c>
      <c r="AR42" s="158">
        <f t="shared" si="6"/>
        <v>0</v>
      </c>
    </row>
    <row r="43" spans="1:44" ht="51" customHeight="1" x14ac:dyDescent="0.25">
      <c r="A43" s="17">
        <v>45725</v>
      </c>
      <c r="B43" s="17">
        <v>46094</v>
      </c>
      <c r="C43" s="18" t="s">
        <v>866</v>
      </c>
      <c r="D43" s="19" t="s">
        <v>1321</v>
      </c>
      <c r="E43" s="20" t="s">
        <v>1352</v>
      </c>
      <c r="F43" s="20" t="s">
        <v>1328</v>
      </c>
      <c r="G43" s="20" t="s">
        <v>701</v>
      </c>
      <c r="H43" s="21"/>
      <c r="I43" s="21"/>
      <c r="J43" s="22" t="s">
        <v>514</v>
      </c>
      <c r="K43" s="23" t="s">
        <v>1363</v>
      </c>
      <c r="L43" s="24" t="s">
        <v>1326</v>
      </c>
      <c r="M43" s="25">
        <v>1</v>
      </c>
      <c r="N43" s="24" t="s">
        <v>702</v>
      </c>
      <c r="O43" s="26"/>
      <c r="P43" s="26"/>
      <c r="Q43" s="26"/>
      <c r="R43" s="26"/>
      <c r="S43" s="27"/>
      <c r="T43" s="28" t="s">
        <v>1313</v>
      </c>
      <c r="U43" s="27"/>
      <c r="V43" s="29" t="s">
        <v>1313</v>
      </c>
      <c r="W43" s="29">
        <v>1419400</v>
      </c>
      <c r="X43" s="38">
        <f>SUM(T43:W43)-U43</f>
        <v>1419400</v>
      </c>
      <c r="Y43" s="30">
        <f t="shared" si="1"/>
        <v>1419400</v>
      </c>
      <c r="Z43" s="30">
        <f t="shared" si="0"/>
        <v>0</v>
      </c>
      <c r="AA43" s="30"/>
      <c r="AB43" s="30">
        <f t="shared" si="2"/>
        <v>0</v>
      </c>
      <c r="AC43" s="26"/>
      <c r="AD43" s="31"/>
      <c r="AE43" s="32"/>
      <c r="AF43" s="23" t="s">
        <v>1314</v>
      </c>
      <c r="AG43" s="33">
        <f>IF( B43&gt;=DATE(2026,1,23),IF($AF43="Khách hàng thông thường", IFERROR(VLOOKUP($J43,'[1]CSBH THƯỞNG XE'!$I$1:$M$22,3,0),0),IF(OR($AF43="Khách hàng chuyển đổi xe xăng",$AF43="Khách hàng Khối Quân đội - Công An"),IFERROR(VLOOKUP($J43,'[1]CSBH THƯỞNG XE'!$I$1:$M$22,4,0),0),0)), 0)</f>
        <v>8000000</v>
      </c>
      <c r="AH43" s="33"/>
      <c r="AI43" s="33"/>
      <c r="AJ43" s="34">
        <f t="shared" si="3"/>
        <v>4606420</v>
      </c>
      <c r="AK43" s="35">
        <f t="shared" si="4"/>
        <v>4606420</v>
      </c>
      <c r="AL43" s="36">
        <v>0</v>
      </c>
      <c r="AM43" s="37"/>
      <c r="AN43" s="37">
        <f>IF(AP43="Voucher giờ trái đất",VLOOKUP(J43,'[1]CSBH THƯỞNG XE'!$I$3:$R$1000,10,0),0)</f>
        <v>0</v>
      </c>
      <c r="AO43" s="55">
        <f t="shared" si="5"/>
        <v>4606420</v>
      </c>
      <c r="AQ43" s="158">
        <f>SUMIF('Báo cáo lợi nhuận từng xe (2)'!$E$5:$E$245,'Lương năng suất'!N43,'Báo cáo lợi nhuận từng xe (2)'!$L$5:$L$245)</f>
        <v>4606420</v>
      </c>
      <c r="AR43" s="158">
        <f t="shared" si="6"/>
        <v>0</v>
      </c>
    </row>
    <row r="44" spans="1:44" ht="51" customHeight="1" x14ac:dyDescent="0.25">
      <c r="A44" s="17">
        <v>46089</v>
      </c>
      <c r="B44" s="17">
        <v>46094</v>
      </c>
      <c r="C44" s="18" t="s">
        <v>868</v>
      </c>
      <c r="D44" s="19" t="s">
        <v>1315</v>
      </c>
      <c r="E44" s="20" t="s">
        <v>1383</v>
      </c>
      <c r="F44" s="20" t="s">
        <v>1345</v>
      </c>
      <c r="G44" s="20" t="s">
        <v>190</v>
      </c>
      <c r="H44" s="21"/>
      <c r="I44" s="21"/>
      <c r="J44" s="22" t="s">
        <v>1311</v>
      </c>
      <c r="K44" s="23" t="s">
        <v>1311</v>
      </c>
      <c r="L44" s="24" t="s">
        <v>1312</v>
      </c>
      <c r="M44" s="25">
        <v>1</v>
      </c>
      <c r="N44" s="24" t="s">
        <v>191</v>
      </c>
      <c r="O44" s="26"/>
      <c r="P44" s="26"/>
      <c r="Q44" s="26"/>
      <c r="R44" s="26"/>
      <c r="S44" s="27"/>
      <c r="T44" s="28">
        <v>0</v>
      </c>
      <c r="U44" s="27"/>
      <c r="V44" s="29">
        <v>0</v>
      </c>
      <c r="W44" s="29">
        <v>10000000</v>
      </c>
      <c r="X44" s="30">
        <f>SUM(T44:W44)-U44-T44</f>
        <v>10000000</v>
      </c>
      <c r="Y44" s="30">
        <f t="shared" si="1"/>
        <v>10000000</v>
      </c>
      <c r="Z44" s="30">
        <f t="shared" si="0"/>
        <v>0</v>
      </c>
      <c r="AA44" s="30"/>
      <c r="AB44" s="30">
        <f t="shared" si="2"/>
        <v>0</v>
      </c>
      <c r="AC44" s="26"/>
      <c r="AD44" s="31"/>
      <c r="AE44" s="32"/>
      <c r="AF44" s="23" t="s">
        <v>1314</v>
      </c>
      <c r="AG44" s="33">
        <f>IF( B44&gt;=DATE(2026,1,23),IF($AF44="Khách hàng thông thường", IFERROR(VLOOKUP($J44,'[1]CSBH THƯỞNG XE'!$I$1:$M$22,3,0),0),IF(OR($AF44="Khách hàng chuyển đổi xe xăng",$AF44="Khách hàng Khối Quân đội - Công An"),IFERROR(VLOOKUP($J44,'[1]CSBH THƯỞNG XE'!$I$1:$M$22,4,0),0),0)), 0)</f>
        <v>18000000</v>
      </c>
      <c r="AH44" s="33"/>
      <c r="AI44" s="33"/>
      <c r="AJ44" s="34">
        <f t="shared" si="3"/>
        <v>5600000</v>
      </c>
      <c r="AK44" s="35">
        <f t="shared" si="4"/>
        <v>5600000</v>
      </c>
      <c r="AL44" s="36">
        <v>0</v>
      </c>
      <c r="AM44" s="37"/>
      <c r="AN44" s="37">
        <f>IF(AP44="Voucher giờ trái đất",VLOOKUP(J44,'[1]CSBH THƯỞNG XE'!$I$3:$R$1000,10,0),0)</f>
        <v>0</v>
      </c>
      <c r="AO44" s="55">
        <f t="shared" si="5"/>
        <v>5600000</v>
      </c>
      <c r="AQ44" s="158">
        <f>SUMIF('Báo cáo lợi nhuận từng xe (2)'!$E$5:$E$245,'Lương năng suất'!N44,'Báo cáo lợi nhuận từng xe (2)'!$L$5:$L$245)</f>
        <v>5600000</v>
      </c>
      <c r="AR44" s="158">
        <f t="shared" si="6"/>
        <v>0</v>
      </c>
    </row>
    <row r="45" spans="1:44" ht="51" customHeight="1" x14ac:dyDescent="0.25">
      <c r="A45" s="17">
        <v>46094</v>
      </c>
      <c r="B45" s="17">
        <v>46097</v>
      </c>
      <c r="C45" s="18" t="s">
        <v>870</v>
      </c>
      <c r="D45" s="19" t="s">
        <v>1333</v>
      </c>
      <c r="E45" s="20" t="s">
        <v>1384</v>
      </c>
      <c r="F45" s="20" t="s">
        <v>1339</v>
      </c>
      <c r="G45" s="20" t="s">
        <v>581</v>
      </c>
      <c r="H45" s="21"/>
      <c r="I45" s="21"/>
      <c r="J45" s="22" t="s">
        <v>528</v>
      </c>
      <c r="K45" s="23" t="s">
        <v>1336</v>
      </c>
      <c r="L45" s="24" t="s">
        <v>1337</v>
      </c>
      <c r="M45" s="25">
        <v>1</v>
      </c>
      <c r="N45" s="24" t="s">
        <v>582</v>
      </c>
      <c r="O45" s="26"/>
      <c r="P45" s="26"/>
      <c r="Q45" s="26"/>
      <c r="R45" s="26"/>
      <c r="S45" s="27"/>
      <c r="T45" s="28">
        <v>0</v>
      </c>
      <c r="U45" s="27"/>
      <c r="V45" s="29">
        <v>0</v>
      </c>
      <c r="W45" s="29">
        <v>3000000</v>
      </c>
      <c r="X45" s="38">
        <f>SUM(T45:W45)-U45</f>
        <v>3000000</v>
      </c>
      <c r="Y45" s="30">
        <f t="shared" si="1"/>
        <v>3000000</v>
      </c>
      <c r="Z45" s="30">
        <f t="shared" si="0"/>
        <v>0</v>
      </c>
      <c r="AA45" s="30"/>
      <c r="AB45" s="30">
        <f t="shared" si="2"/>
        <v>0</v>
      </c>
      <c r="AC45" s="26"/>
      <c r="AD45" s="31"/>
      <c r="AE45" s="32"/>
      <c r="AF45" s="23" t="s">
        <v>1314</v>
      </c>
      <c r="AG45" s="33">
        <f>IF( B45&gt;=DATE(2026,1,23),IF($AF45="Khách hàng thông thường", IFERROR(VLOOKUP($J45,'[1]CSBH THƯỞNG XE'!$I$1:$M$22,3,0),0),IF(OR($AF45="Khách hàng chuyển đổi xe xăng",$AF45="Khách hàng Khối Quân đội - Công An"),IFERROR(VLOOKUP($J45,'[1]CSBH THƯỞNG XE'!$I$1:$M$22,4,0),0),0)), 0)</f>
        <v>8500000</v>
      </c>
      <c r="AH45" s="33"/>
      <c r="AI45" s="33"/>
      <c r="AJ45" s="34">
        <f t="shared" si="3"/>
        <v>3849999.9999999995</v>
      </c>
      <c r="AK45" s="35">
        <f t="shared" si="4"/>
        <v>3849999.9999999995</v>
      </c>
      <c r="AL45" s="36">
        <v>0</v>
      </c>
      <c r="AM45" s="37"/>
      <c r="AN45" s="37">
        <f>IF(AP45="Voucher giờ trái đất",VLOOKUP(J45,'[1]CSBH THƯỞNG XE'!$I$3:$R$1000,10,0),0)</f>
        <v>0</v>
      </c>
      <c r="AO45" s="55">
        <f t="shared" si="5"/>
        <v>3849999.9999999995</v>
      </c>
      <c r="AQ45" s="158">
        <f>SUMIF('Báo cáo lợi nhuận từng xe (2)'!$E$5:$E$245,'Lương năng suất'!N45,'Báo cáo lợi nhuận từng xe (2)'!$L$5:$L$245)</f>
        <v>3849999.9999999995</v>
      </c>
      <c r="AR45" s="158">
        <f t="shared" si="6"/>
        <v>0</v>
      </c>
    </row>
    <row r="46" spans="1:44" ht="51" customHeight="1" x14ac:dyDescent="0.25">
      <c r="A46" s="17">
        <v>46091</v>
      </c>
      <c r="B46" s="17">
        <v>46097</v>
      </c>
      <c r="C46" s="18" t="s">
        <v>872</v>
      </c>
      <c r="D46" s="19" t="s">
        <v>1308</v>
      </c>
      <c r="E46" s="20" t="s">
        <v>1385</v>
      </c>
      <c r="F46" s="20" t="s">
        <v>1310</v>
      </c>
      <c r="G46" s="20" t="s">
        <v>617</v>
      </c>
      <c r="H46" s="21"/>
      <c r="I46" s="21"/>
      <c r="J46" s="22" t="s">
        <v>528</v>
      </c>
      <c r="K46" s="23" t="s">
        <v>1324</v>
      </c>
      <c r="L46" s="24" t="s">
        <v>1326</v>
      </c>
      <c r="M46" s="25">
        <v>1</v>
      </c>
      <c r="N46" s="24" t="s">
        <v>618</v>
      </c>
      <c r="O46" s="26"/>
      <c r="P46" s="26"/>
      <c r="Q46" s="26"/>
      <c r="R46" s="26"/>
      <c r="S46" s="27"/>
      <c r="T46" s="28" t="s">
        <v>1313</v>
      </c>
      <c r="U46" s="27">
        <v>8836365</v>
      </c>
      <c r="V46" s="29" t="s">
        <v>1313</v>
      </c>
      <c r="W46" s="29">
        <v>0</v>
      </c>
      <c r="X46" s="38">
        <f>SUM(T46:W46)-U46</f>
        <v>0</v>
      </c>
      <c r="Y46" s="30">
        <f t="shared" si="1"/>
        <v>0</v>
      </c>
      <c r="Z46" s="30">
        <f t="shared" si="0"/>
        <v>0</v>
      </c>
      <c r="AA46" s="30"/>
      <c r="AB46" s="30">
        <f t="shared" si="2"/>
        <v>0</v>
      </c>
      <c r="AC46" s="26"/>
      <c r="AD46" s="31"/>
      <c r="AE46" s="32"/>
      <c r="AF46" s="23" t="s">
        <v>1314</v>
      </c>
      <c r="AG46" s="33">
        <f>IF( B46&gt;=DATE(2026,1,23),IF($AF46="Khách hàng thông thường", IFERROR(VLOOKUP($J46,'[1]CSBH THƯỞNG XE'!$I$1:$M$22,3,0),0),IF(OR($AF46="Khách hàng chuyển đổi xe xăng",$AF46="Khách hàng Khối Quân đội - Công An"),IFERROR(VLOOKUP($J46,'[1]CSBH THƯỞNG XE'!$I$1:$M$22,4,0),0),0)), 0)</f>
        <v>8500000</v>
      </c>
      <c r="AH46" s="33"/>
      <c r="AI46" s="33"/>
      <c r="AJ46" s="34">
        <f t="shared" si="3"/>
        <v>5950000</v>
      </c>
      <c r="AK46" s="35">
        <f t="shared" si="4"/>
        <v>5950000</v>
      </c>
      <c r="AL46" s="36">
        <v>0</v>
      </c>
      <c r="AM46" s="37"/>
      <c r="AN46" s="37">
        <f>IF(AP46="Voucher giờ trái đất",VLOOKUP(J46,'[1]CSBH THƯỞNG XE'!$I$3:$R$1000,10,0),0)</f>
        <v>0</v>
      </c>
      <c r="AO46" s="55">
        <f t="shared" si="5"/>
        <v>5950000</v>
      </c>
      <c r="AQ46" s="158">
        <f>SUMIF('Báo cáo lợi nhuận từng xe (2)'!$E$5:$E$245,'Lương năng suất'!N46,'Báo cáo lợi nhuận từng xe (2)'!$L$5:$L$245)</f>
        <v>5950000</v>
      </c>
      <c r="AR46" s="158">
        <f t="shared" si="6"/>
        <v>0</v>
      </c>
    </row>
    <row r="47" spans="1:44" ht="51" customHeight="1" x14ac:dyDescent="0.25">
      <c r="A47" s="17">
        <v>46095</v>
      </c>
      <c r="B47" s="17">
        <v>46098</v>
      </c>
      <c r="C47" s="18" t="s">
        <v>874</v>
      </c>
      <c r="D47" s="19" t="s">
        <v>1308</v>
      </c>
      <c r="E47" s="20" t="s">
        <v>1386</v>
      </c>
      <c r="F47" s="20" t="s">
        <v>1310</v>
      </c>
      <c r="G47" s="20" t="s">
        <v>466</v>
      </c>
      <c r="H47" s="21"/>
      <c r="I47" s="21"/>
      <c r="J47" s="22" t="s">
        <v>1329</v>
      </c>
      <c r="K47" s="23" t="s">
        <v>1324</v>
      </c>
      <c r="L47" s="24" t="s">
        <v>1326</v>
      </c>
      <c r="M47" s="25">
        <v>1</v>
      </c>
      <c r="N47" s="24" t="s">
        <v>467</v>
      </c>
      <c r="O47" s="26"/>
      <c r="P47" s="26"/>
      <c r="Q47" s="26"/>
      <c r="R47" s="26"/>
      <c r="S47" s="27"/>
      <c r="T47" s="28">
        <v>6309090.9090909082</v>
      </c>
      <c r="U47" s="27"/>
      <c r="V47" s="29" t="s">
        <v>1313</v>
      </c>
      <c r="W47" s="29">
        <v>5000000</v>
      </c>
      <c r="X47" s="30">
        <f>SUM(T47:W47)-U47-T47</f>
        <v>5000000</v>
      </c>
      <c r="Y47" s="30">
        <f t="shared" si="1"/>
        <v>5000000</v>
      </c>
      <c r="Z47" s="30">
        <f t="shared" si="0"/>
        <v>0</v>
      </c>
      <c r="AA47" s="30">
        <f>IF(OR(T47 &gt; VLOOKUP(J47,'[1]CSBH THƯỞNG XE'!$J$26:$R$34,6,0), ISTEXT(T47)),
    VLOOKUP(J47,'[1]CSBH THƯỞNG XE'!$J$26:$R$34,9,0),
0)</f>
        <v>860272.72727272753</v>
      </c>
      <c r="AB47" s="30">
        <f t="shared" si="2"/>
        <v>0</v>
      </c>
      <c r="AC47" s="26"/>
      <c r="AD47" s="31"/>
      <c r="AE47" s="32"/>
      <c r="AF47" s="23" t="s">
        <v>1314</v>
      </c>
      <c r="AG47" s="33">
        <f>IF( B47&gt;=DATE(2026,1,23),IF($AF47="Khách hàng thông thường", IFERROR(VLOOKUP($J47,'[1]CSBH THƯỞNG XE'!$I$1:$M$22,3,0),0),IF(OR($AF47="Khách hàng chuyển đổi xe xăng",$AF47="Khách hàng Khối Quân đội - Công An"),IFERROR(VLOOKUP($J47,'[1]CSBH THƯỞNG XE'!$I$1:$M$22,4,0),0),0)), 0)</f>
        <v>15000000</v>
      </c>
      <c r="AH47" s="33"/>
      <c r="AI47" s="33"/>
      <c r="AJ47" s="34">
        <f t="shared" si="3"/>
        <v>7000000</v>
      </c>
      <c r="AK47" s="35">
        <f t="shared" si="4"/>
        <v>7000000</v>
      </c>
      <c r="AL47" s="36">
        <v>0</v>
      </c>
      <c r="AM47" s="37"/>
      <c r="AN47" s="37">
        <f>IF(AP47="Voucher giờ trái đất",VLOOKUP(J47,'[1]CSBH THƯỞNG XE'!$I$3:$R$1000,10,0),0)</f>
        <v>0</v>
      </c>
      <c r="AO47" s="55">
        <f t="shared" si="5"/>
        <v>7000000</v>
      </c>
      <c r="AQ47" s="158">
        <f>SUMIF('Báo cáo lợi nhuận từng xe (2)'!$E$5:$E$245,'Lương năng suất'!N47,'Báo cáo lợi nhuận từng xe (2)'!$L$5:$L$245)</f>
        <v>7000000</v>
      </c>
      <c r="AR47" s="158">
        <f t="shared" si="6"/>
        <v>0</v>
      </c>
    </row>
    <row r="48" spans="1:44" ht="51" customHeight="1" x14ac:dyDescent="0.25">
      <c r="A48" s="17">
        <v>46096</v>
      </c>
      <c r="B48" s="17">
        <v>46098</v>
      </c>
      <c r="C48" s="18" t="s">
        <v>876</v>
      </c>
      <c r="D48" s="19" t="s">
        <v>1308</v>
      </c>
      <c r="E48" s="20" t="s">
        <v>1362</v>
      </c>
      <c r="F48" s="20" t="s">
        <v>1310</v>
      </c>
      <c r="G48" s="20" t="s">
        <v>521</v>
      </c>
      <c r="H48" s="21"/>
      <c r="I48" s="21"/>
      <c r="J48" s="22" t="s">
        <v>1318</v>
      </c>
      <c r="K48" s="23" t="s">
        <v>1366</v>
      </c>
      <c r="L48" s="24" t="s">
        <v>1360</v>
      </c>
      <c r="M48" s="25">
        <v>1</v>
      </c>
      <c r="N48" s="24" t="s">
        <v>522</v>
      </c>
      <c r="O48" s="26"/>
      <c r="P48" s="26"/>
      <c r="Q48" s="26"/>
      <c r="R48" s="26"/>
      <c r="S48" s="27">
        <v>4306909</v>
      </c>
      <c r="T48" s="28"/>
      <c r="U48" s="27"/>
      <c r="V48" s="29">
        <v>2084400</v>
      </c>
      <c r="W48" s="29">
        <v>0</v>
      </c>
      <c r="X48" s="30">
        <f>SUM(T48:W48)-U48-V48</f>
        <v>0</v>
      </c>
      <c r="Y48" s="30">
        <f t="shared" si="1"/>
        <v>0</v>
      </c>
      <c r="Z48" s="30">
        <f t="shared" si="0"/>
        <v>0</v>
      </c>
      <c r="AA48" s="30"/>
      <c r="AB48" s="30">
        <f t="shared" si="2"/>
        <v>0</v>
      </c>
      <c r="AC48" s="26"/>
      <c r="AD48" s="31"/>
      <c r="AE48" s="32"/>
      <c r="AF48" s="23" t="s">
        <v>1314</v>
      </c>
      <c r="AG48" s="33">
        <f>IF( B48&gt;=DATE(2026,1,23),IF($AF48="Khách hàng thông thường", IFERROR(VLOOKUP($J48,'[1]CSBH THƯỞNG XE'!$I$1:$M$22,3,0),0),IF(OR($AF48="Khách hàng chuyển đổi xe xăng",$AF48="Khách hàng Khối Quân đội - Công An"),IFERROR(VLOOKUP($J48,'[1]CSBH THƯỞNG XE'!$I$1:$M$22,4,0),0),0)), 0)</f>
        <v>10000000</v>
      </c>
      <c r="AH48" s="33"/>
      <c r="AI48" s="33"/>
      <c r="AJ48" s="34">
        <f t="shared" si="3"/>
        <v>7000000</v>
      </c>
      <c r="AK48" s="35">
        <f t="shared" si="4"/>
        <v>2262400</v>
      </c>
      <c r="AL48" s="36">
        <v>0</v>
      </c>
      <c r="AM48" s="27">
        <v>4737600</v>
      </c>
      <c r="AN48" s="37">
        <f>IF(AP48="Voucher giờ trái đất",VLOOKUP(J48,'[1]CSBH THƯỞNG XE'!$I$3:$R$1000,10,0),0)</f>
        <v>0</v>
      </c>
      <c r="AO48" s="55">
        <f t="shared" si="5"/>
        <v>2262400</v>
      </c>
      <c r="AQ48" s="158">
        <f>SUMIF('Báo cáo lợi nhuận từng xe (2)'!$E$5:$E$245,'Lương năng suất'!N48,'Báo cáo lợi nhuận từng xe (2)'!$L$5:$L$245)</f>
        <v>2262400</v>
      </c>
      <c r="AR48" s="158">
        <f t="shared" si="6"/>
        <v>0</v>
      </c>
    </row>
    <row r="49" spans="1:44" ht="51" customHeight="1" x14ac:dyDescent="0.25">
      <c r="A49" s="17">
        <v>46085</v>
      </c>
      <c r="B49" s="17">
        <v>46098</v>
      </c>
      <c r="C49" s="18" t="s">
        <v>878</v>
      </c>
      <c r="D49" s="19" t="s">
        <v>1308</v>
      </c>
      <c r="E49" s="20" t="s">
        <v>1365</v>
      </c>
      <c r="F49" s="20" t="s">
        <v>1310</v>
      </c>
      <c r="G49" s="20" t="s">
        <v>105</v>
      </c>
      <c r="H49" s="21"/>
      <c r="I49" s="21"/>
      <c r="J49" s="22" t="s">
        <v>1311</v>
      </c>
      <c r="K49" s="23" t="s">
        <v>106</v>
      </c>
      <c r="L49" s="24" t="s">
        <v>1346</v>
      </c>
      <c r="M49" s="25">
        <v>1</v>
      </c>
      <c r="N49" s="24" t="s">
        <v>107</v>
      </c>
      <c r="O49" s="26"/>
      <c r="P49" s="26"/>
      <c r="Q49" s="26"/>
      <c r="R49" s="26"/>
      <c r="S49" s="27"/>
      <c r="T49" s="28">
        <v>8960909.0909090899</v>
      </c>
      <c r="U49" s="27"/>
      <c r="V49" s="29" t="s">
        <v>1313</v>
      </c>
      <c r="W49" s="29">
        <v>0</v>
      </c>
      <c r="X49" s="30">
        <f>SUM(T49:W49)-U49-T49</f>
        <v>0</v>
      </c>
      <c r="Y49" s="30">
        <f t="shared" si="1"/>
        <v>0</v>
      </c>
      <c r="Z49" s="30">
        <f t="shared" si="0"/>
        <v>0</v>
      </c>
      <c r="AA49" s="30">
        <f>IF(OR(T49 &gt; VLOOKUP(J49,'[1]CSBH THƯỞNG XE'!$J$26:$R$34,6,0), ISTEXT(T49)),
    VLOOKUP(J49,'[1]CSBH THƯỞNG XE'!$J$26:$R$34,9,0),
0)</f>
        <v>677818.18181818165</v>
      </c>
      <c r="AB49" s="30">
        <f t="shared" si="2"/>
        <v>0</v>
      </c>
      <c r="AC49" s="26"/>
      <c r="AD49" s="31"/>
      <c r="AE49" s="32"/>
      <c r="AF49" s="23" t="s">
        <v>1314</v>
      </c>
      <c r="AG49" s="33">
        <f>IF( B49&gt;=DATE(2026,1,23),IF($AF49="Khách hàng thông thường", IFERROR(VLOOKUP($J49,'[1]CSBH THƯỞNG XE'!$I$1:$M$22,3,0),0),IF(OR($AF49="Khách hàng chuyển đổi xe xăng",$AF49="Khách hàng Khối Quân đội - Công An"),IFERROR(VLOOKUP($J49,'[1]CSBH THƯỞNG XE'!$I$1:$M$22,4,0),0),0)), 0)</f>
        <v>18000000</v>
      </c>
      <c r="AH49" s="33"/>
      <c r="AI49" s="33"/>
      <c r="AJ49" s="34">
        <f t="shared" si="3"/>
        <v>12600000</v>
      </c>
      <c r="AK49" s="35">
        <f t="shared" si="4"/>
        <v>12600000</v>
      </c>
      <c r="AL49" s="36">
        <v>0</v>
      </c>
      <c r="AM49" s="37"/>
      <c r="AN49" s="37">
        <f>IF(AP49="Voucher giờ trái đất",VLOOKUP(J49,'[1]CSBH THƯỞNG XE'!$I$3:$R$1000,10,0),0)</f>
        <v>0</v>
      </c>
      <c r="AO49" s="55">
        <f t="shared" si="5"/>
        <v>12600000</v>
      </c>
      <c r="AQ49" s="158">
        <f>SUMIF('Báo cáo lợi nhuận từng xe (2)'!$E$5:$E$245,'Lương năng suất'!N49,'Báo cáo lợi nhuận từng xe (2)'!$L$5:$L$245)</f>
        <v>12600000</v>
      </c>
      <c r="AR49" s="158">
        <f t="shared" si="6"/>
        <v>0</v>
      </c>
    </row>
    <row r="50" spans="1:44" ht="51" customHeight="1" x14ac:dyDescent="0.25">
      <c r="A50" s="17">
        <v>46000</v>
      </c>
      <c r="B50" s="17">
        <v>46098</v>
      </c>
      <c r="C50" s="18" t="s">
        <v>880</v>
      </c>
      <c r="D50" s="19" t="s">
        <v>1341</v>
      </c>
      <c r="E50" s="20" t="s">
        <v>1358</v>
      </c>
      <c r="F50" s="20" t="s">
        <v>1359</v>
      </c>
      <c r="G50" s="20" t="s">
        <v>495</v>
      </c>
      <c r="H50" s="21"/>
      <c r="I50" s="21"/>
      <c r="J50" s="22" t="s">
        <v>1329</v>
      </c>
      <c r="K50" s="23" t="s">
        <v>1324</v>
      </c>
      <c r="L50" s="24" t="s">
        <v>1326</v>
      </c>
      <c r="M50" s="25">
        <v>1</v>
      </c>
      <c r="N50" s="24" t="s">
        <v>496</v>
      </c>
      <c r="O50" s="26"/>
      <c r="P50" s="26"/>
      <c r="Q50" s="26"/>
      <c r="R50" s="26"/>
      <c r="S50" s="27"/>
      <c r="T50" s="28">
        <v>0</v>
      </c>
      <c r="U50" s="27"/>
      <c r="V50" s="29">
        <v>0</v>
      </c>
      <c r="W50" s="29">
        <v>10000000</v>
      </c>
      <c r="X50" s="161">
        <f>SUM(T50:W50)-U50</f>
        <v>10000000</v>
      </c>
      <c r="Y50" s="30">
        <f t="shared" si="1"/>
        <v>10000000</v>
      </c>
      <c r="Z50" s="30">
        <f t="shared" si="0"/>
        <v>0</v>
      </c>
      <c r="AA50" s="30"/>
      <c r="AB50" s="30">
        <f t="shared" si="2"/>
        <v>0</v>
      </c>
      <c r="AC50" s="26"/>
      <c r="AD50" s="31"/>
      <c r="AE50" s="32"/>
      <c r="AF50" s="23" t="s">
        <v>1314</v>
      </c>
      <c r="AG50" s="33">
        <f>IF( B50&gt;=DATE(2026,1,23),IF($AF50="Khách hàng thông thường", IFERROR(VLOOKUP($J50,'[1]CSBH THƯỞNG XE'!$I$1:$M$22,3,0),0),IF(OR($AF50="Khách hàng chuyển đổi xe xăng",$AF50="Khách hàng Khối Quân đội - Công An"),IFERROR(VLOOKUP($J50,'[1]CSBH THƯỞNG XE'!$I$1:$M$22,4,0),0),0)), 0)</f>
        <v>15000000</v>
      </c>
      <c r="AH50" s="33"/>
      <c r="AI50" s="33"/>
      <c r="AJ50" s="34">
        <f t="shared" si="3"/>
        <v>3500000</v>
      </c>
      <c r="AK50" s="35">
        <f t="shared" si="4"/>
        <v>3500000</v>
      </c>
      <c r="AL50" s="36">
        <v>0</v>
      </c>
      <c r="AM50" s="37"/>
      <c r="AN50" s="37">
        <f>IF(AP50="Voucher giờ trái đất",VLOOKUP(J50,'[1]CSBH THƯỞNG XE'!$I$3:$R$1000,10,0),0)</f>
        <v>0</v>
      </c>
      <c r="AO50" s="55">
        <f t="shared" si="5"/>
        <v>3500000</v>
      </c>
      <c r="AQ50" s="158">
        <f>SUMIF('Báo cáo lợi nhuận từng xe (2)'!$E$5:$E$245,'Lương năng suất'!N50,'Báo cáo lợi nhuận từng xe (2)'!$L$5:$L$245)</f>
        <v>3500000</v>
      </c>
      <c r="AR50" s="158">
        <f t="shared" si="6"/>
        <v>0</v>
      </c>
    </row>
    <row r="51" spans="1:44" ht="51" customHeight="1" x14ac:dyDescent="0.25">
      <c r="A51" s="17">
        <v>46083</v>
      </c>
      <c r="B51" s="17">
        <v>46098</v>
      </c>
      <c r="C51" s="18" t="s">
        <v>882</v>
      </c>
      <c r="D51" s="19" t="s">
        <v>1308</v>
      </c>
      <c r="E51" s="20" t="s">
        <v>1387</v>
      </c>
      <c r="F51" s="20" t="s">
        <v>1310</v>
      </c>
      <c r="G51" s="20" t="s">
        <v>187</v>
      </c>
      <c r="H51" s="21"/>
      <c r="I51" s="21"/>
      <c r="J51" s="22" t="s">
        <v>1311</v>
      </c>
      <c r="K51" s="23" t="s">
        <v>106</v>
      </c>
      <c r="L51" s="24" t="s">
        <v>1326</v>
      </c>
      <c r="M51" s="25">
        <v>1</v>
      </c>
      <c r="N51" s="24" t="s">
        <v>188</v>
      </c>
      <c r="O51" s="26"/>
      <c r="P51" s="26"/>
      <c r="Q51" s="26"/>
      <c r="R51" s="26"/>
      <c r="S51" s="27"/>
      <c r="T51" s="28">
        <v>8960909.0909090899</v>
      </c>
      <c r="U51" s="27"/>
      <c r="V51" s="29" t="s">
        <v>1313</v>
      </c>
      <c r="W51" s="29">
        <v>0</v>
      </c>
      <c r="X51" s="30">
        <f>SUM(T51:W51)-U51-T51</f>
        <v>0</v>
      </c>
      <c r="Y51" s="30">
        <f t="shared" si="1"/>
        <v>0</v>
      </c>
      <c r="Z51" s="30">
        <f t="shared" si="0"/>
        <v>0</v>
      </c>
      <c r="AA51" s="30">
        <f>IF(OR(T51 &gt; VLOOKUP(J51,'[1]CSBH THƯỞNG XE'!$J$26:$R$34,6,0), ISTEXT(T51)),
    VLOOKUP(J51,'[1]CSBH THƯỞNG XE'!$J$26:$R$34,9,0),
0)</f>
        <v>677818.18181818165</v>
      </c>
      <c r="AB51" s="30">
        <f t="shared" si="2"/>
        <v>0</v>
      </c>
      <c r="AC51" s="26"/>
      <c r="AD51" s="31"/>
      <c r="AE51" s="32"/>
      <c r="AF51" s="23" t="s">
        <v>1314</v>
      </c>
      <c r="AG51" s="33">
        <f>IF( B51&gt;=DATE(2026,1,23),IF($AF51="Khách hàng thông thường", IFERROR(VLOOKUP($J51,'[1]CSBH THƯỞNG XE'!$I$1:$M$22,3,0),0),IF(OR($AF51="Khách hàng chuyển đổi xe xăng",$AF51="Khách hàng Khối Quân đội - Công An"),IFERROR(VLOOKUP($J51,'[1]CSBH THƯỞNG XE'!$I$1:$M$22,4,0),0),0)), 0)</f>
        <v>18000000</v>
      </c>
      <c r="AH51" s="33"/>
      <c r="AI51" s="33"/>
      <c r="AJ51" s="34">
        <f t="shared" si="3"/>
        <v>12600000</v>
      </c>
      <c r="AK51" s="35">
        <f t="shared" si="4"/>
        <v>12600000</v>
      </c>
      <c r="AL51" s="36">
        <v>0</v>
      </c>
      <c r="AM51" s="37"/>
      <c r="AN51" s="37">
        <f>IF(AP51="Voucher giờ trái đất",VLOOKUP(J51,'[1]CSBH THƯỞNG XE'!$I$3:$R$1000,10,0),0)</f>
        <v>0</v>
      </c>
      <c r="AO51" s="55">
        <f t="shared" si="5"/>
        <v>12600000</v>
      </c>
      <c r="AQ51" s="158">
        <f>SUMIF('Báo cáo lợi nhuận từng xe (2)'!$E$5:$E$245,'Lương năng suất'!N51,'Báo cáo lợi nhuận từng xe (2)'!$L$5:$L$245)</f>
        <v>12600000</v>
      </c>
      <c r="AR51" s="158">
        <f t="shared" si="6"/>
        <v>0</v>
      </c>
    </row>
    <row r="52" spans="1:44" ht="51" customHeight="1" x14ac:dyDescent="0.25">
      <c r="A52" s="17">
        <v>46097</v>
      </c>
      <c r="B52" s="17">
        <v>46098</v>
      </c>
      <c r="C52" s="18" t="s">
        <v>884</v>
      </c>
      <c r="D52" s="19" t="s">
        <v>1341</v>
      </c>
      <c r="E52" s="20" t="s">
        <v>1388</v>
      </c>
      <c r="F52" s="20" t="s">
        <v>1359</v>
      </c>
      <c r="G52" s="20" t="s">
        <v>614</v>
      </c>
      <c r="H52" s="21"/>
      <c r="I52" s="21"/>
      <c r="J52" s="22" t="s">
        <v>528</v>
      </c>
      <c r="K52" s="23" t="s">
        <v>1324</v>
      </c>
      <c r="L52" s="24" t="s">
        <v>1360</v>
      </c>
      <c r="M52" s="25">
        <v>1</v>
      </c>
      <c r="N52" s="24" t="s">
        <v>615</v>
      </c>
      <c r="O52" s="26"/>
      <c r="P52" s="26"/>
      <c r="Q52" s="26"/>
      <c r="R52" s="26"/>
      <c r="S52" s="27"/>
      <c r="T52" s="28" t="s">
        <v>1313</v>
      </c>
      <c r="U52" s="27"/>
      <c r="V52" s="29">
        <v>1730000</v>
      </c>
      <c r="W52" s="29">
        <v>6000000</v>
      </c>
      <c r="X52" s="30">
        <f>SUM(T52:W52)-U52-V52</f>
        <v>6000000</v>
      </c>
      <c r="Y52" s="30">
        <f t="shared" si="1"/>
        <v>6000000</v>
      </c>
      <c r="Z52" s="30">
        <f t="shared" si="0"/>
        <v>0</v>
      </c>
      <c r="AA52" s="30"/>
      <c r="AB52" s="30">
        <f t="shared" si="2"/>
        <v>0</v>
      </c>
      <c r="AC52" s="26"/>
      <c r="AD52" s="31"/>
      <c r="AE52" s="32"/>
      <c r="AF52" s="23" t="s">
        <v>1314</v>
      </c>
      <c r="AG52" s="33">
        <f>IF( B52&gt;=DATE(2026,1,23),IF($AF52="Khách hàng thông thường", IFERROR(VLOOKUP($J52,'[1]CSBH THƯỞNG XE'!$I$1:$M$22,3,0),0),IF(OR($AF52="Khách hàng chuyển đổi xe xăng",$AF52="Khách hàng Khối Quân đội - Công An"),IFERROR(VLOOKUP($J52,'[1]CSBH THƯỞNG XE'!$I$1:$M$22,4,0),0),0)), 0)</f>
        <v>8500000</v>
      </c>
      <c r="AH52" s="33"/>
      <c r="AI52" s="33"/>
      <c r="AJ52" s="34">
        <f t="shared" si="3"/>
        <v>1750000</v>
      </c>
      <c r="AK52" s="35">
        <f t="shared" si="4"/>
        <v>1750000</v>
      </c>
      <c r="AL52" s="36">
        <v>0</v>
      </c>
      <c r="AM52" s="37"/>
      <c r="AN52" s="37">
        <f>IF(AP52="Voucher giờ trái đất",VLOOKUP(J52,'[1]CSBH THƯỞNG XE'!$I$3:$R$1000,10,0),0)</f>
        <v>0</v>
      </c>
      <c r="AO52" s="55">
        <f t="shared" si="5"/>
        <v>1750000</v>
      </c>
      <c r="AQ52" s="158">
        <f>SUMIF('Báo cáo lợi nhuận từng xe (2)'!$E$5:$E$245,'Lương năng suất'!N52,'Báo cáo lợi nhuận từng xe (2)'!$L$5:$L$245)</f>
        <v>1750000</v>
      </c>
      <c r="AR52" s="158">
        <f t="shared" si="6"/>
        <v>0</v>
      </c>
    </row>
    <row r="53" spans="1:44" ht="51" customHeight="1" x14ac:dyDescent="0.25">
      <c r="A53" s="17">
        <v>46094</v>
      </c>
      <c r="B53" s="17">
        <v>46098</v>
      </c>
      <c r="C53" s="18" t="s">
        <v>886</v>
      </c>
      <c r="D53" s="19" t="s">
        <v>1341</v>
      </c>
      <c r="E53" s="20" t="s">
        <v>1389</v>
      </c>
      <c r="F53" s="20" t="s">
        <v>1371</v>
      </c>
      <c r="G53" s="20" t="s">
        <v>157</v>
      </c>
      <c r="H53" s="21"/>
      <c r="I53" s="21"/>
      <c r="J53" s="22" t="s">
        <v>1311</v>
      </c>
      <c r="K53" s="23" t="s">
        <v>1390</v>
      </c>
      <c r="L53" s="24" t="s">
        <v>1312</v>
      </c>
      <c r="M53" s="25">
        <v>1</v>
      </c>
      <c r="N53" s="24" t="s">
        <v>158</v>
      </c>
      <c r="O53" s="26"/>
      <c r="P53" s="26"/>
      <c r="Q53" s="26"/>
      <c r="R53" s="26"/>
      <c r="S53" s="27"/>
      <c r="T53" s="28">
        <v>9857000</v>
      </c>
      <c r="U53" s="27"/>
      <c r="V53" s="29" t="s">
        <v>1313</v>
      </c>
      <c r="W53" s="29">
        <v>12000000</v>
      </c>
      <c r="X53" s="161">
        <f t="shared" ref="X53:X54" si="9">SUM(T53:W53)-U53</f>
        <v>21857000</v>
      </c>
      <c r="Y53" s="162">
        <f ca="1">AB53+W53</f>
        <v>12000000</v>
      </c>
      <c r="Z53" s="30">
        <f t="shared" si="0"/>
        <v>9857000</v>
      </c>
      <c r="AA53" s="30">
        <f>IF(OR(T53 &gt; VLOOKUP(J53,'[1]CSBH THƯỞNG XE'!$J$26:$R$34,6,0), ISTEXT(T53)),
    VLOOKUP(J53,'[1]CSBH THƯỞNG XE'!$J$26:$R$34,9,0),
0)</f>
        <v>677818.18181818165</v>
      </c>
      <c r="AB53" s="30">
        <f t="shared" ca="1" si="2"/>
        <v>0</v>
      </c>
      <c r="AC53" s="26"/>
      <c r="AD53" s="31"/>
      <c r="AE53" s="32"/>
      <c r="AF53" s="23" t="s">
        <v>1314</v>
      </c>
      <c r="AG53" s="33">
        <f>IF( B53&gt;=DATE(2026,1,23),IF($AF53="Khách hàng thông thường", IFERROR(VLOOKUP($J53,'[1]CSBH THƯỞNG XE'!$I$1:$M$22,3,0),0),IF(OR($AF53="Khách hàng chuyển đổi xe xăng",$AF53="Khách hàng Khối Quân đội - Công An"),IFERROR(VLOOKUP($J53,'[1]CSBH THƯỞNG XE'!$I$1:$M$22,4,0),0),0)), 0)</f>
        <v>18000000</v>
      </c>
      <c r="AH53" s="33"/>
      <c r="AI53" s="33"/>
      <c r="AJ53" s="34">
        <f t="shared" ca="1" si="3"/>
        <v>4200000</v>
      </c>
      <c r="AK53" s="35">
        <f t="shared" ca="1" si="4"/>
        <v>3522182</v>
      </c>
      <c r="AL53" s="36">
        <v>0</v>
      </c>
      <c r="AM53" s="37">
        <v>677818</v>
      </c>
      <c r="AN53" s="37">
        <f>IF(AP53="Voucher giờ trái đất",VLOOKUP(J53,'[1]CSBH THƯỞNG XE'!$I$3:$R$1000,10,0),0)</f>
        <v>0</v>
      </c>
      <c r="AO53" s="55">
        <f t="shared" ca="1" si="5"/>
        <v>3522182</v>
      </c>
      <c r="AQ53" s="158">
        <f ca="1">SUMIF('Báo cáo lợi nhuận từng xe (2)'!$E$5:$E$245,'Lương năng suất'!N53,'Báo cáo lợi nhuận từng xe (2)'!$L$5:$L$245)</f>
        <v>4200000</v>
      </c>
      <c r="AR53" s="158">
        <f t="shared" ca="1" si="6"/>
        <v>0</v>
      </c>
    </row>
    <row r="54" spans="1:44" ht="51" customHeight="1" x14ac:dyDescent="0.25">
      <c r="A54" s="17">
        <v>46084</v>
      </c>
      <c r="B54" s="17">
        <v>46098</v>
      </c>
      <c r="C54" s="18" t="s">
        <v>888</v>
      </c>
      <c r="D54" s="19" t="s">
        <v>1321</v>
      </c>
      <c r="E54" s="20" t="s">
        <v>1391</v>
      </c>
      <c r="F54" s="20" t="s">
        <v>1323</v>
      </c>
      <c r="G54" s="20" t="s">
        <v>279</v>
      </c>
      <c r="H54" s="21"/>
      <c r="I54" s="21"/>
      <c r="J54" s="22" t="s">
        <v>1311</v>
      </c>
      <c r="K54" s="23" t="s">
        <v>1311</v>
      </c>
      <c r="L54" s="24" t="s">
        <v>1346</v>
      </c>
      <c r="M54" s="25">
        <v>1</v>
      </c>
      <c r="N54" s="24" t="s">
        <v>280</v>
      </c>
      <c r="O54" s="26"/>
      <c r="P54" s="26"/>
      <c r="Q54" s="26"/>
      <c r="R54" s="26"/>
      <c r="S54" s="27"/>
      <c r="T54" s="28" t="s">
        <v>1313</v>
      </c>
      <c r="U54" s="27"/>
      <c r="V54" s="29" t="s">
        <v>1313</v>
      </c>
      <c r="W54" s="29">
        <v>0</v>
      </c>
      <c r="X54" s="161">
        <f t="shared" si="9"/>
        <v>0</v>
      </c>
      <c r="Y54" s="30">
        <f t="shared" si="1"/>
        <v>0</v>
      </c>
      <c r="Z54" s="30">
        <f t="shared" si="0"/>
        <v>0</v>
      </c>
      <c r="AA54" s="30"/>
      <c r="AB54" s="30">
        <f t="shared" si="2"/>
        <v>0</v>
      </c>
      <c r="AC54" s="26"/>
      <c r="AD54" s="31"/>
      <c r="AE54" s="32"/>
      <c r="AF54" s="23" t="s">
        <v>1314</v>
      </c>
      <c r="AG54" s="33">
        <f>IF( B54&gt;=DATE(2026,1,23),IF($AF54="Khách hàng thông thường", IFERROR(VLOOKUP($J54,'[1]CSBH THƯỞNG XE'!$I$1:$M$22,3,0),0),IF(OR($AF54="Khách hàng chuyển đổi xe xăng",$AF54="Khách hàng Khối Quân đội - Công An"),IFERROR(VLOOKUP($J54,'[1]CSBH THƯỞNG XE'!$I$1:$M$22,4,0),0),0)), 0)</f>
        <v>18000000</v>
      </c>
      <c r="AH54" s="33"/>
      <c r="AI54" s="33"/>
      <c r="AJ54" s="34">
        <f t="shared" si="3"/>
        <v>12600000</v>
      </c>
      <c r="AK54" s="35">
        <f t="shared" si="4"/>
        <v>12600000</v>
      </c>
      <c r="AL54" s="36">
        <v>0</v>
      </c>
      <c r="AM54" s="37"/>
      <c r="AN54" s="37">
        <f>IF(AP54="Voucher giờ trái đất",VLOOKUP(J54,'[1]CSBH THƯỞNG XE'!$I$3:$R$1000,10,0),0)</f>
        <v>0</v>
      </c>
      <c r="AO54" s="55">
        <f t="shared" si="5"/>
        <v>12600000</v>
      </c>
      <c r="AQ54" s="158">
        <f>SUMIF('Báo cáo lợi nhuận từng xe (2)'!$E$5:$E$245,'Lương năng suất'!N54,'Báo cáo lợi nhuận từng xe (2)'!$L$5:$L$245)</f>
        <v>12600000</v>
      </c>
      <c r="AR54" s="158">
        <f t="shared" si="6"/>
        <v>0</v>
      </c>
    </row>
    <row r="55" spans="1:44" ht="51" customHeight="1" x14ac:dyDescent="0.25">
      <c r="A55" s="17">
        <v>46097</v>
      </c>
      <c r="B55" s="17">
        <v>46098</v>
      </c>
      <c r="C55" s="18" t="s">
        <v>890</v>
      </c>
      <c r="D55" s="19" t="s">
        <v>1321</v>
      </c>
      <c r="E55" s="20" t="s">
        <v>1392</v>
      </c>
      <c r="F55" s="20" t="s">
        <v>1328</v>
      </c>
      <c r="G55" s="20" t="s">
        <v>373</v>
      </c>
      <c r="H55" s="21"/>
      <c r="I55" s="21"/>
      <c r="J55" s="22" t="s">
        <v>1355</v>
      </c>
      <c r="K55" s="23" t="s">
        <v>1332</v>
      </c>
      <c r="L55" s="24" t="s">
        <v>1326</v>
      </c>
      <c r="M55" s="25">
        <v>1</v>
      </c>
      <c r="N55" s="24" t="s">
        <v>374</v>
      </c>
      <c r="O55" s="26"/>
      <c r="P55" s="26"/>
      <c r="Q55" s="26"/>
      <c r="R55" s="26"/>
      <c r="S55" s="27"/>
      <c r="T55" s="28">
        <v>8385000</v>
      </c>
      <c r="U55" s="27"/>
      <c r="V55" s="29" t="s">
        <v>1313</v>
      </c>
      <c r="W55" s="29">
        <v>0</v>
      </c>
      <c r="X55" s="30">
        <f>SUM(T55:W55)-U55-T55</f>
        <v>0</v>
      </c>
      <c r="Y55" s="30">
        <f t="shared" si="1"/>
        <v>0</v>
      </c>
      <c r="Z55" s="30">
        <f t="shared" si="0"/>
        <v>0</v>
      </c>
      <c r="AA55" s="30">
        <f>IF(OR(T55 &gt; VLOOKUP(J55,'[1]CSBH THƯỞNG XE'!$J$26:$R$34,6,0), ISTEXT(T55)),
    VLOOKUP(J55,'[1]CSBH THƯỞNG XE'!$J$26:$R$34,9,0),
0)</f>
        <v>1382181.8181818184</v>
      </c>
      <c r="AB55" s="30">
        <f t="shared" si="2"/>
        <v>0</v>
      </c>
      <c r="AC55" s="26"/>
      <c r="AD55" s="31"/>
      <c r="AE55" s="32"/>
      <c r="AF55" s="23" t="s">
        <v>1314</v>
      </c>
      <c r="AG55" s="33">
        <f>IF( B55&gt;=DATE(2026,1,23),IF($AF55="Khách hàng thông thường", IFERROR(VLOOKUP($J55,'[1]CSBH THƯỞNG XE'!$I$1:$M$22,3,0),0),IF(OR($AF55="Khách hàng chuyển đổi xe xăng",$AF55="Khách hàng Khối Quân đội - Công An"),IFERROR(VLOOKUP($J55,'[1]CSBH THƯỞNG XE'!$I$1:$M$22,4,0),0),0)), 0)</f>
        <v>19000000</v>
      </c>
      <c r="AH55" s="33"/>
      <c r="AI55" s="33"/>
      <c r="AJ55" s="34">
        <f t="shared" si="3"/>
        <v>13300000</v>
      </c>
      <c r="AK55" s="35">
        <f t="shared" si="4"/>
        <v>13300000</v>
      </c>
      <c r="AL55" s="36">
        <v>0</v>
      </c>
      <c r="AM55" s="37"/>
      <c r="AN55" s="37">
        <f>IF(AP55="Voucher giờ trái đất",VLOOKUP(J55,'[1]CSBH THƯỞNG XE'!$I$3:$R$1000,10,0),0)</f>
        <v>0</v>
      </c>
      <c r="AO55" s="55">
        <f t="shared" si="5"/>
        <v>13300000</v>
      </c>
      <c r="AQ55" s="158">
        <f>SUMIF('Báo cáo lợi nhuận từng xe (2)'!$E$5:$E$245,'Lương năng suất'!N55,'Báo cáo lợi nhuận từng xe (2)'!$L$5:$L$245)</f>
        <v>13300000</v>
      </c>
      <c r="AR55" s="158">
        <f t="shared" si="6"/>
        <v>0</v>
      </c>
    </row>
    <row r="56" spans="1:44" ht="51" customHeight="1" x14ac:dyDescent="0.25">
      <c r="A56" s="17">
        <v>46017</v>
      </c>
      <c r="B56" s="17">
        <v>46099</v>
      </c>
      <c r="C56" s="18" t="s">
        <v>892</v>
      </c>
      <c r="D56" s="19" t="s">
        <v>1333</v>
      </c>
      <c r="E56" s="20" t="s">
        <v>1393</v>
      </c>
      <c r="F56" s="20" t="s">
        <v>1339</v>
      </c>
      <c r="G56" s="20" t="s">
        <v>442</v>
      </c>
      <c r="H56" s="21"/>
      <c r="I56" s="21"/>
      <c r="J56" s="22" t="s">
        <v>1329</v>
      </c>
      <c r="K56" s="23" t="s">
        <v>1336</v>
      </c>
      <c r="L56" s="24" t="s">
        <v>1337</v>
      </c>
      <c r="M56" s="25">
        <v>1</v>
      </c>
      <c r="N56" s="24" t="s">
        <v>443</v>
      </c>
      <c r="O56" s="26"/>
      <c r="P56" s="26"/>
      <c r="Q56" s="26"/>
      <c r="R56" s="26"/>
      <c r="S56" s="27"/>
      <c r="T56" s="28">
        <v>0</v>
      </c>
      <c r="U56" s="27"/>
      <c r="V56" s="29">
        <v>0</v>
      </c>
      <c r="W56" s="29">
        <v>10000000</v>
      </c>
      <c r="X56" s="161">
        <f>SUM(T56:W56)-U56</f>
        <v>10000000</v>
      </c>
      <c r="Y56" s="30">
        <f t="shared" si="1"/>
        <v>10000000</v>
      </c>
      <c r="Z56" s="30">
        <f t="shared" si="0"/>
        <v>0</v>
      </c>
      <c r="AA56" s="30"/>
      <c r="AB56" s="30">
        <f t="shared" si="2"/>
        <v>0</v>
      </c>
      <c r="AC56" s="26"/>
      <c r="AD56" s="31"/>
      <c r="AE56" s="32"/>
      <c r="AF56" s="23" t="s">
        <v>1314</v>
      </c>
      <c r="AG56" s="33">
        <f>IF( B56&gt;=DATE(2026,1,23),IF($AF56="Khách hàng thông thường", IFERROR(VLOOKUP($J56,'[1]CSBH THƯỞNG XE'!$I$1:$M$22,3,0),0),IF(OR($AF56="Khách hàng chuyển đổi xe xăng",$AF56="Khách hàng Khối Quân đội - Công An"),IFERROR(VLOOKUP($J56,'[1]CSBH THƯỞNG XE'!$I$1:$M$22,4,0),0),0)), 0)</f>
        <v>15000000</v>
      </c>
      <c r="AH56" s="33"/>
      <c r="AI56" s="33"/>
      <c r="AJ56" s="34">
        <f t="shared" si="3"/>
        <v>3500000</v>
      </c>
      <c r="AK56" s="35">
        <f t="shared" si="4"/>
        <v>3500000</v>
      </c>
      <c r="AL56" s="36">
        <v>0</v>
      </c>
      <c r="AM56" s="37"/>
      <c r="AN56" s="37">
        <f>IF(AP56="Voucher giờ trái đất",VLOOKUP(J56,'[1]CSBH THƯỞNG XE'!$I$3:$R$1000,10,0),0)</f>
        <v>0</v>
      </c>
      <c r="AO56" s="55">
        <f t="shared" si="5"/>
        <v>3500000</v>
      </c>
      <c r="AQ56" s="158">
        <f>SUMIF('Báo cáo lợi nhuận từng xe (2)'!$E$5:$E$245,'Lương năng suất'!N56,'Báo cáo lợi nhuận từng xe (2)'!$L$5:$L$245)</f>
        <v>3500000</v>
      </c>
      <c r="AR56" s="158">
        <f t="shared" si="6"/>
        <v>0</v>
      </c>
    </row>
    <row r="57" spans="1:44" ht="51" customHeight="1" x14ac:dyDescent="0.25">
      <c r="A57" s="17">
        <v>46097</v>
      </c>
      <c r="B57" s="17">
        <v>46099</v>
      </c>
      <c r="C57" s="18" t="s">
        <v>894</v>
      </c>
      <c r="D57" s="19" t="s">
        <v>1315</v>
      </c>
      <c r="E57" s="19" t="s">
        <v>1394</v>
      </c>
      <c r="F57" s="20" t="s">
        <v>1345</v>
      </c>
      <c r="G57" s="20" t="s">
        <v>726</v>
      </c>
      <c r="H57" s="21"/>
      <c r="I57" s="21"/>
      <c r="J57" s="22" t="s">
        <v>1375</v>
      </c>
      <c r="K57" s="23" t="s">
        <v>1390</v>
      </c>
      <c r="L57" s="24" t="s">
        <v>1326</v>
      </c>
      <c r="M57" s="25">
        <v>1</v>
      </c>
      <c r="N57" s="24" t="s">
        <v>727</v>
      </c>
      <c r="O57" s="26"/>
      <c r="P57" s="26"/>
      <c r="Q57" s="26"/>
      <c r="R57" s="26"/>
      <c r="S57" s="27"/>
      <c r="T57" s="28">
        <v>0</v>
      </c>
      <c r="U57" s="27"/>
      <c r="V57" s="29">
        <v>0</v>
      </c>
      <c r="W57" s="29">
        <v>0</v>
      </c>
      <c r="X57" s="38">
        <f>SUM(T57:W57)-U57</f>
        <v>0</v>
      </c>
      <c r="Y57" s="30">
        <f t="shared" si="1"/>
        <v>0</v>
      </c>
      <c r="Z57" s="30">
        <f t="shared" si="0"/>
        <v>0</v>
      </c>
      <c r="AA57" s="30"/>
      <c r="AB57" s="30">
        <f t="shared" si="2"/>
        <v>0</v>
      </c>
      <c r="AC57" s="26"/>
      <c r="AD57" s="31"/>
      <c r="AE57" s="32"/>
      <c r="AF57" s="23" t="s">
        <v>1314</v>
      </c>
      <c r="AG57" s="33">
        <f>IF( B57&gt;=DATE(2026,1,23),IF($AF57="Khách hàng thông thường", IFERROR(VLOOKUP($J57,'[1]CSBH THƯỞNG XE'!$I$1:$M$22,3,0),0),IF(OR($AF57="Khách hàng chuyển đổi xe xăng",$AF57="Khách hàng Khối Quân đội - Công An"),IFERROR(VLOOKUP($J57,'[1]CSBH THƯỞNG XE'!$I$1:$M$22,4,0),0),0)), 0)</f>
        <v>6500000</v>
      </c>
      <c r="AH57" s="33"/>
      <c r="AI57" s="33"/>
      <c r="AJ57" s="34">
        <f t="shared" si="3"/>
        <v>4550000</v>
      </c>
      <c r="AK57" s="35">
        <f t="shared" si="4"/>
        <v>4550000</v>
      </c>
      <c r="AL57" s="36">
        <v>0</v>
      </c>
      <c r="AM57" s="37"/>
      <c r="AN57" s="37">
        <f>IF(AP57="Voucher giờ trái đất",VLOOKUP(J57,'[1]CSBH THƯỞNG XE'!$I$3:$R$1000,10,0),0)</f>
        <v>0</v>
      </c>
      <c r="AO57" s="55">
        <f t="shared" si="5"/>
        <v>4550000</v>
      </c>
      <c r="AQ57" s="158">
        <f>SUMIF('Báo cáo lợi nhuận từng xe (2)'!$E$5:$E$245,'Lương năng suất'!N57,'Báo cáo lợi nhuận từng xe (2)'!$L$5:$L$245)</f>
        <v>4550000</v>
      </c>
      <c r="AR57" s="158">
        <f t="shared" si="6"/>
        <v>0</v>
      </c>
    </row>
    <row r="58" spans="1:44" ht="51" customHeight="1" x14ac:dyDescent="0.25">
      <c r="A58" s="17">
        <v>46088</v>
      </c>
      <c r="B58" s="17">
        <v>46099</v>
      </c>
      <c r="C58" s="18" t="s">
        <v>896</v>
      </c>
      <c r="D58" s="19" t="s">
        <v>1315</v>
      </c>
      <c r="E58" s="19" t="s">
        <v>1383</v>
      </c>
      <c r="F58" s="20" t="s">
        <v>1345</v>
      </c>
      <c r="G58" s="20" t="s">
        <v>282</v>
      </c>
      <c r="H58" s="21"/>
      <c r="I58" s="21"/>
      <c r="J58" s="22" t="s">
        <v>1311</v>
      </c>
      <c r="K58" s="23" t="s">
        <v>1311</v>
      </c>
      <c r="L58" s="24" t="s">
        <v>1326</v>
      </c>
      <c r="M58" s="25">
        <v>1</v>
      </c>
      <c r="N58" s="24" t="s">
        <v>283</v>
      </c>
      <c r="O58" s="26"/>
      <c r="P58" s="26"/>
      <c r="Q58" s="26"/>
      <c r="R58" s="26"/>
      <c r="S58" s="27"/>
      <c r="T58" s="28">
        <v>8960909.0909090899</v>
      </c>
      <c r="U58" s="27"/>
      <c r="V58" s="29">
        <v>0</v>
      </c>
      <c r="W58" s="29">
        <v>0</v>
      </c>
      <c r="X58" s="30">
        <f>SUM(T58:W58)-U58-T58</f>
        <v>0</v>
      </c>
      <c r="Y58" s="30">
        <f t="shared" si="1"/>
        <v>0</v>
      </c>
      <c r="Z58" s="30">
        <f t="shared" si="0"/>
        <v>0</v>
      </c>
      <c r="AA58" s="30">
        <f>IF(OR(T58 &gt; VLOOKUP(J58,'[1]CSBH THƯỞNG XE'!$J$26:$R$34,6,0), ISTEXT(T58)),
    VLOOKUP(J58,'[1]CSBH THƯỞNG XE'!$J$26:$R$34,9,0),
0)</f>
        <v>677818.18181818165</v>
      </c>
      <c r="AB58" s="30">
        <f t="shared" si="2"/>
        <v>0</v>
      </c>
      <c r="AC58" s="26"/>
      <c r="AD58" s="31"/>
      <c r="AE58" s="32"/>
      <c r="AF58" s="23" t="s">
        <v>1314</v>
      </c>
      <c r="AG58" s="33">
        <f>IF( B58&gt;=DATE(2026,1,23),IF($AF58="Khách hàng thông thường", IFERROR(VLOOKUP($J58,'[1]CSBH THƯỞNG XE'!$I$1:$M$22,3,0),0),IF(OR($AF58="Khách hàng chuyển đổi xe xăng",$AF58="Khách hàng Khối Quân đội - Công An"),IFERROR(VLOOKUP($J58,'[1]CSBH THƯỞNG XE'!$I$1:$M$22,4,0),0),0)), 0)</f>
        <v>18000000</v>
      </c>
      <c r="AH58" s="33"/>
      <c r="AI58" s="33"/>
      <c r="AJ58" s="34">
        <f t="shared" si="3"/>
        <v>12600000</v>
      </c>
      <c r="AK58" s="35">
        <f t="shared" si="4"/>
        <v>12600000</v>
      </c>
      <c r="AL58" s="36">
        <v>0</v>
      </c>
      <c r="AM58" s="37"/>
      <c r="AN58" s="37">
        <f>IF(AP58="Voucher giờ trái đất",VLOOKUP(J58,'[1]CSBH THƯỞNG XE'!$I$3:$R$1000,10,0),0)</f>
        <v>0</v>
      </c>
      <c r="AO58" s="55">
        <f t="shared" si="5"/>
        <v>12600000</v>
      </c>
      <c r="AQ58" s="158">
        <f>SUMIF('Báo cáo lợi nhuận từng xe (2)'!$E$5:$E$245,'Lương năng suất'!N58,'Báo cáo lợi nhuận từng xe (2)'!$L$5:$L$245)</f>
        <v>12600000</v>
      </c>
      <c r="AR58" s="158">
        <f t="shared" si="6"/>
        <v>0</v>
      </c>
    </row>
    <row r="59" spans="1:44" ht="51" customHeight="1" x14ac:dyDescent="0.25">
      <c r="A59" s="17">
        <v>46092</v>
      </c>
      <c r="B59" s="17">
        <v>46099</v>
      </c>
      <c r="C59" s="18" t="s">
        <v>898</v>
      </c>
      <c r="D59" s="19" t="s">
        <v>1333</v>
      </c>
      <c r="E59" s="19" t="s">
        <v>1395</v>
      </c>
      <c r="F59" s="20" t="s">
        <v>1339</v>
      </c>
      <c r="G59" s="20" t="s">
        <v>321</v>
      </c>
      <c r="H59" s="21"/>
      <c r="I59" s="21"/>
      <c r="J59" s="22" t="s">
        <v>1311</v>
      </c>
      <c r="K59" s="23" t="s">
        <v>1311</v>
      </c>
      <c r="L59" s="24" t="s">
        <v>1337</v>
      </c>
      <c r="M59" s="25">
        <v>1</v>
      </c>
      <c r="N59" s="24" t="s">
        <v>322</v>
      </c>
      <c r="O59" s="26"/>
      <c r="P59" s="26"/>
      <c r="Q59" s="26"/>
      <c r="R59" s="26"/>
      <c r="S59" s="27"/>
      <c r="T59" s="28">
        <v>0</v>
      </c>
      <c r="U59" s="27"/>
      <c r="V59" s="29">
        <v>0</v>
      </c>
      <c r="W59" s="29">
        <v>0</v>
      </c>
      <c r="X59" s="30">
        <f>SUM(T59:W59)-U59-T59</f>
        <v>0</v>
      </c>
      <c r="Y59" s="30">
        <f t="shared" si="1"/>
        <v>0</v>
      </c>
      <c r="Z59" s="30">
        <f t="shared" si="0"/>
        <v>0</v>
      </c>
      <c r="AA59" s="30"/>
      <c r="AB59" s="30">
        <f t="shared" si="2"/>
        <v>0</v>
      </c>
      <c r="AC59" s="26"/>
      <c r="AD59" s="31"/>
      <c r="AE59" s="32"/>
      <c r="AF59" s="23" t="s">
        <v>1314</v>
      </c>
      <c r="AG59" s="33">
        <f>IF( B59&gt;=DATE(2026,1,23),IF($AF59="Khách hàng thông thường", IFERROR(VLOOKUP($J59,'[1]CSBH THƯỞNG XE'!$I$1:$M$22,3,0),0),IF(OR($AF59="Khách hàng chuyển đổi xe xăng",$AF59="Khách hàng Khối Quân đội - Công An"),IFERROR(VLOOKUP($J59,'[1]CSBH THƯỞNG XE'!$I$1:$M$22,4,0),0),0)), 0)</f>
        <v>18000000</v>
      </c>
      <c r="AH59" s="33"/>
      <c r="AI59" s="33"/>
      <c r="AJ59" s="34">
        <f t="shared" si="3"/>
        <v>12600000</v>
      </c>
      <c r="AK59" s="35">
        <f t="shared" si="4"/>
        <v>12600000</v>
      </c>
      <c r="AL59" s="36">
        <v>0</v>
      </c>
      <c r="AM59" s="37"/>
      <c r="AN59" s="37">
        <f>IF(AP59="Voucher giờ trái đất",VLOOKUP(J59,'[1]CSBH THƯỞNG XE'!$I$3:$R$1000,10,0),0)</f>
        <v>0</v>
      </c>
      <c r="AO59" s="55">
        <f t="shared" si="5"/>
        <v>12600000</v>
      </c>
      <c r="AQ59" s="158">
        <f>SUMIF('Báo cáo lợi nhuận từng xe (2)'!$E$5:$E$245,'Lương năng suất'!N59,'Báo cáo lợi nhuận từng xe (2)'!$L$5:$L$245)</f>
        <v>12600000</v>
      </c>
      <c r="AR59" s="158">
        <f t="shared" si="6"/>
        <v>0</v>
      </c>
    </row>
    <row r="60" spans="1:44" ht="51" customHeight="1" x14ac:dyDescent="0.25">
      <c r="A60" s="17">
        <v>46097</v>
      </c>
      <c r="B60" s="17">
        <v>46099</v>
      </c>
      <c r="C60" s="18" t="s">
        <v>900</v>
      </c>
      <c r="D60" s="19" t="s">
        <v>1333</v>
      </c>
      <c r="E60" s="19" t="s">
        <v>1393</v>
      </c>
      <c r="F60" s="20" t="s">
        <v>1339</v>
      </c>
      <c r="G60" s="20" t="s">
        <v>680</v>
      </c>
      <c r="H60" s="21"/>
      <c r="I60" s="21"/>
      <c r="J60" s="22" t="s">
        <v>528</v>
      </c>
      <c r="K60" s="23" t="s">
        <v>1336</v>
      </c>
      <c r="L60" s="24" t="s">
        <v>1378</v>
      </c>
      <c r="M60" s="25">
        <v>1</v>
      </c>
      <c r="N60" s="24" t="s">
        <v>681</v>
      </c>
      <c r="O60" s="26"/>
      <c r="P60" s="26"/>
      <c r="Q60" s="26"/>
      <c r="R60" s="26"/>
      <c r="S60" s="27"/>
      <c r="T60" s="28">
        <v>0</v>
      </c>
      <c r="U60" s="27"/>
      <c r="V60" s="29">
        <v>0</v>
      </c>
      <c r="W60" s="29">
        <v>0</v>
      </c>
      <c r="X60" s="38">
        <f>SUM(T60:W60)-U60</f>
        <v>0</v>
      </c>
      <c r="Y60" s="30">
        <f t="shared" si="1"/>
        <v>0</v>
      </c>
      <c r="Z60" s="30">
        <f t="shared" si="0"/>
        <v>0</v>
      </c>
      <c r="AA60" s="30"/>
      <c r="AB60" s="30">
        <f t="shared" si="2"/>
        <v>0</v>
      </c>
      <c r="AC60" s="26"/>
      <c r="AD60" s="31"/>
      <c r="AE60" s="32"/>
      <c r="AF60" s="23" t="s">
        <v>1314</v>
      </c>
      <c r="AG60" s="33">
        <f>IF( B60&gt;=DATE(2026,1,23),IF($AF60="Khách hàng thông thường", IFERROR(VLOOKUP($J60,'[1]CSBH THƯỞNG XE'!$I$1:$M$22,3,0),0),IF(OR($AF60="Khách hàng chuyển đổi xe xăng",$AF60="Khách hàng Khối Quân đội - Công An"),IFERROR(VLOOKUP($J60,'[1]CSBH THƯỞNG XE'!$I$1:$M$22,4,0),0),0)), 0)</f>
        <v>8500000</v>
      </c>
      <c r="AH60" s="33"/>
      <c r="AI60" s="33"/>
      <c r="AJ60" s="34">
        <f t="shared" si="3"/>
        <v>5950000</v>
      </c>
      <c r="AK60" s="35">
        <f t="shared" si="4"/>
        <v>5950000</v>
      </c>
      <c r="AL60" s="36">
        <v>0</v>
      </c>
      <c r="AM60" s="37"/>
      <c r="AN60" s="37">
        <f>IF(AP60="Voucher giờ trái đất",VLOOKUP(J60,'[1]CSBH THƯỞNG XE'!$I$3:$R$1000,10,0),0)</f>
        <v>0</v>
      </c>
      <c r="AO60" s="55">
        <f t="shared" si="5"/>
        <v>5950000</v>
      </c>
      <c r="AQ60" s="158">
        <f>SUMIF('Báo cáo lợi nhuận từng xe (2)'!$E$5:$E$245,'Lương năng suất'!N60,'Báo cáo lợi nhuận từng xe (2)'!$L$5:$L$245)</f>
        <v>5950000</v>
      </c>
      <c r="AR60" s="158">
        <f t="shared" si="6"/>
        <v>0</v>
      </c>
    </row>
    <row r="61" spans="1:44" ht="51" customHeight="1" x14ac:dyDescent="0.25">
      <c r="A61" s="17">
        <v>46097</v>
      </c>
      <c r="B61" s="17">
        <v>46099</v>
      </c>
      <c r="C61" s="18" t="s">
        <v>902</v>
      </c>
      <c r="D61" s="19" t="s">
        <v>1333</v>
      </c>
      <c r="E61" s="19" t="s">
        <v>1384</v>
      </c>
      <c r="F61" s="20" t="s">
        <v>1339</v>
      </c>
      <c r="G61" s="20" t="s">
        <v>124</v>
      </c>
      <c r="H61" s="21"/>
      <c r="I61" s="21"/>
      <c r="J61" s="22" t="s">
        <v>1311</v>
      </c>
      <c r="K61" s="23" t="s">
        <v>1311</v>
      </c>
      <c r="L61" s="24" t="s">
        <v>1348</v>
      </c>
      <c r="M61" s="25">
        <v>1</v>
      </c>
      <c r="N61" s="24" t="s">
        <v>125</v>
      </c>
      <c r="O61" s="26"/>
      <c r="P61" s="26"/>
      <c r="Q61" s="26"/>
      <c r="R61" s="26"/>
      <c r="S61" s="27"/>
      <c r="T61" s="28">
        <v>0</v>
      </c>
      <c r="U61" s="27"/>
      <c r="V61" s="29">
        <v>0</v>
      </c>
      <c r="W61" s="29">
        <v>8000000</v>
      </c>
      <c r="X61" s="30">
        <f t="shared" ref="X61:X62" si="10">SUM(T61:W61)-U61-T61</f>
        <v>8000000</v>
      </c>
      <c r="Y61" s="30">
        <f t="shared" si="1"/>
        <v>8000000</v>
      </c>
      <c r="Z61" s="30">
        <f t="shared" si="0"/>
        <v>0</v>
      </c>
      <c r="AA61" s="30"/>
      <c r="AB61" s="30">
        <f t="shared" si="2"/>
        <v>0</v>
      </c>
      <c r="AC61" s="26"/>
      <c r="AD61" s="31"/>
      <c r="AE61" s="32"/>
      <c r="AF61" s="23" t="s">
        <v>1314</v>
      </c>
      <c r="AG61" s="33">
        <f>IF( B61&gt;=DATE(2026,1,23),IF($AF61="Khách hàng thông thường", IFERROR(VLOOKUP($J61,'[1]CSBH THƯỞNG XE'!$I$1:$M$22,3,0),0),IF(OR($AF61="Khách hàng chuyển đổi xe xăng",$AF61="Khách hàng Khối Quân đội - Công An"),IFERROR(VLOOKUP($J61,'[1]CSBH THƯỞNG XE'!$I$1:$M$22,4,0),0),0)), 0)</f>
        <v>18000000</v>
      </c>
      <c r="AH61" s="33"/>
      <c r="AI61" s="33"/>
      <c r="AJ61" s="34">
        <f t="shared" si="3"/>
        <v>7000000</v>
      </c>
      <c r="AK61" s="35">
        <f t="shared" si="4"/>
        <v>7000000</v>
      </c>
      <c r="AL61" s="36">
        <v>0</v>
      </c>
      <c r="AM61" s="37"/>
      <c r="AN61" s="37">
        <f>IF(AP61="Voucher giờ trái đất",VLOOKUP(J61,'[1]CSBH THƯỞNG XE'!$I$3:$R$1000,10,0),0)</f>
        <v>0</v>
      </c>
      <c r="AO61" s="55">
        <f t="shared" si="5"/>
        <v>7000000</v>
      </c>
      <c r="AQ61" s="158">
        <f>SUMIF('Báo cáo lợi nhuận từng xe (2)'!$E$5:$E$245,'Lương năng suất'!N61,'Báo cáo lợi nhuận từng xe (2)'!$L$5:$L$245)</f>
        <v>7000000</v>
      </c>
      <c r="AR61" s="158">
        <f t="shared" si="6"/>
        <v>0</v>
      </c>
    </row>
    <row r="62" spans="1:44" ht="51" customHeight="1" x14ac:dyDescent="0.25">
      <c r="A62" s="17">
        <v>46086</v>
      </c>
      <c r="B62" s="17">
        <v>46099</v>
      </c>
      <c r="C62" s="18" t="s">
        <v>904</v>
      </c>
      <c r="D62" s="19" t="s">
        <v>1333</v>
      </c>
      <c r="E62" s="19" t="s">
        <v>1396</v>
      </c>
      <c r="F62" s="20" t="s">
        <v>1335</v>
      </c>
      <c r="G62" s="20" t="s">
        <v>102</v>
      </c>
      <c r="H62" s="21"/>
      <c r="I62" s="21"/>
      <c r="J62" s="22" t="s">
        <v>1373</v>
      </c>
      <c r="K62" s="23" t="s">
        <v>1397</v>
      </c>
      <c r="L62" s="24" t="s">
        <v>1340</v>
      </c>
      <c r="M62" s="25">
        <v>1</v>
      </c>
      <c r="N62" s="24" t="s">
        <v>103</v>
      </c>
      <c r="O62" s="26"/>
      <c r="P62" s="26"/>
      <c r="Q62" s="26"/>
      <c r="R62" s="26"/>
      <c r="S62" s="27">
        <v>1688954.5454545454</v>
      </c>
      <c r="T62" s="28">
        <v>0</v>
      </c>
      <c r="U62" s="27"/>
      <c r="V62" s="29">
        <v>0</v>
      </c>
      <c r="W62" s="29">
        <v>10000000</v>
      </c>
      <c r="X62" s="30">
        <f t="shared" si="10"/>
        <v>10000000</v>
      </c>
      <c r="Y62" s="30">
        <f t="shared" si="1"/>
        <v>10000000</v>
      </c>
      <c r="Z62" s="30">
        <f t="shared" si="0"/>
        <v>0</v>
      </c>
      <c r="AA62" s="30"/>
      <c r="AB62" s="30">
        <f t="shared" si="2"/>
        <v>0</v>
      </c>
      <c r="AC62" s="26"/>
      <c r="AD62" s="31"/>
      <c r="AE62" s="32"/>
      <c r="AF62" s="23" t="s">
        <v>1314</v>
      </c>
      <c r="AG62" s="33">
        <f>IF( B62&gt;=DATE(2026,1,23),IF($AF62="Khách hàng thông thường", IFERROR(VLOOKUP($J62,'[1]CSBH THƯỞNG XE'!$I$1:$M$22,3,0),0),IF(OR($AF62="Khách hàng chuyển đổi xe xăng",$AF62="Khách hàng Khối Quân đội - Công An"),IFERROR(VLOOKUP($J62,'[1]CSBH THƯỞNG XE'!$I$1:$M$22,4,0),0),0)), 0)</f>
        <v>19000000</v>
      </c>
      <c r="AH62" s="33"/>
      <c r="AI62" s="33"/>
      <c r="AJ62" s="34">
        <f t="shared" si="3"/>
        <v>6300000</v>
      </c>
      <c r="AK62" s="35">
        <f t="shared" si="4"/>
        <v>6300000</v>
      </c>
      <c r="AL62" s="36">
        <v>0</v>
      </c>
      <c r="AM62" s="37"/>
      <c r="AN62" s="37">
        <f>IF(AP62="Voucher giờ trái đất",VLOOKUP(J62,'[1]CSBH THƯỞNG XE'!$I$3:$R$1000,10,0),0)</f>
        <v>0</v>
      </c>
      <c r="AO62" s="55">
        <f t="shared" si="5"/>
        <v>6300000</v>
      </c>
      <c r="AQ62" s="158">
        <f>SUMIF('Báo cáo lợi nhuận từng xe (2)'!$E$5:$E$245,'Lương năng suất'!N62,'Báo cáo lợi nhuận từng xe (2)'!$L$5:$L$245)</f>
        <v>6300000</v>
      </c>
      <c r="AR62" s="158">
        <f t="shared" si="6"/>
        <v>0</v>
      </c>
    </row>
    <row r="63" spans="1:44" ht="51" customHeight="1" x14ac:dyDescent="0.25">
      <c r="A63" s="17">
        <v>46091</v>
      </c>
      <c r="B63" s="17">
        <v>46099</v>
      </c>
      <c r="C63" s="18" t="s">
        <v>906</v>
      </c>
      <c r="D63" s="19" t="s">
        <v>1321</v>
      </c>
      <c r="E63" s="19" t="s">
        <v>1398</v>
      </c>
      <c r="F63" s="20" t="s">
        <v>1323</v>
      </c>
      <c r="G63" s="20" t="s">
        <v>250</v>
      </c>
      <c r="H63" s="21"/>
      <c r="I63" s="21"/>
      <c r="J63" s="22" t="s">
        <v>1311</v>
      </c>
      <c r="K63" s="23" t="s">
        <v>1311</v>
      </c>
      <c r="L63" s="24" t="s">
        <v>1326</v>
      </c>
      <c r="M63" s="25">
        <v>1</v>
      </c>
      <c r="N63" s="24" t="s">
        <v>251</v>
      </c>
      <c r="O63" s="26"/>
      <c r="P63" s="26"/>
      <c r="Q63" s="26"/>
      <c r="R63" s="26"/>
      <c r="S63" s="27"/>
      <c r="T63" s="28">
        <v>9654545</v>
      </c>
      <c r="U63" s="27"/>
      <c r="V63" s="29" t="s">
        <v>1313</v>
      </c>
      <c r="W63" s="29">
        <v>9900000</v>
      </c>
      <c r="X63" s="161">
        <f t="shared" ref="X63:X64" si="11">SUM(T63:W63)-U63</f>
        <v>19554545</v>
      </c>
      <c r="Y63" s="162">
        <f ca="1">AB63+W63</f>
        <v>9900000</v>
      </c>
      <c r="Z63" s="30">
        <f t="shared" si="0"/>
        <v>7554545</v>
      </c>
      <c r="AA63" s="30">
        <f>IF(OR(T63 &gt; VLOOKUP(J63,'[1]CSBH THƯỞNG XE'!$J$26:$R$34,6,0), ISTEXT(T63)),
    VLOOKUP(J63,'[1]CSBH THƯỞNG XE'!$J$26:$R$34,9,0),
0)</f>
        <v>677818.18181818165</v>
      </c>
      <c r="AB63" s="30">
        <f t="shared" ca="1" si="2"/>
        <v>0</v>
      </c>
      <c r="AC63" s="26"/>
      <c r="AD63" s="31"/>
      <c r="AE63" s="32"/>
      <c r="AF63" s="23" t="s">
        <v>1314</v>
      </c>
      <c r="AG63" s="33">
        <f>IF( B63&gt;=DATE(2026,1,23),IF($AF63="Khách hàng thông thường", IFERROR(VLOOKUP($J63,'[1]CSBH THƯỞNG XE'!$I$1:$M$22,3,0),0),IF(OR($AF63="Khách hàng chuyển đổi xe xăng",$AF63="Khách hàng Khối Quân đội - Công An"),IFERROR(VLOOKUP($J63,'[1]CSBH THƯỞNG XE'!$I$1:$M$22,4,0),0),0)), 0)</f>
        <v>18000000</v>
      </c>
      <c r="AH63" s="33"/>
      <c r="AI63" s="33"/>
      <c r="AJ63" s="34">
        <f t="shared" ca="1" si="3"/>
        <v>5670000</v>
      </c>
      <c r="AK63" s="35">
        <f t="shared" ca="1" si="4"/>
        <v>5670000</v>
      </c>
      <c r="AL63" s="36">
        <v>0</v>
      </c>
      <c r="AM63" s="37"/>
      <c r="AN63" s="37">
        <f>IF(AP63="Voucher giờ trái đất",VLOOKUP(J63,'[1]CSBH THƯỞNG XE'!$I$3:$R$1000,10,0),0)</f>
        <v>0</v>
      </c>
      <c r="AO63" s="55">
        <f t="shared" ca="1" si="5"/>
        <v>5670000</v>
      </c>
      <c r="AQ63" s="158">
        <f ca="1">SUMIF('Báo cáo lợi nhuận từng xe (2)'!$E$5:$E$245,'Lương năng suất'!N63,'Báo cáo lợi nhuận từng xe (2)'!$L$5:$L$245)</f>
        <v>4200000</v>
      </c>
      <c r="AR63" s="158">
        <f t="shared" ca="1" si="6"/>
        <v>0</v>
      </c>
    </row>
    <row r="64" spans="1:44" ht="51" customHeight="1" x14ac:dyDescent="0.25">
      <c r="A64" s="17">
        <v>45684</v>
      </c>
      <c r="B64" s="17">
        <v>46099</v>
      </c>
      <c r="C64" s="18" t="s">
        <v>908</v>
      </c>
      <c r="D64" s="19" t="s">
        <v>1341</v>
      </c>
      <c r="E64" s="19" t="s">
        <v>1388</v>
      </c>
      <c r="F64" s="20" t="s">
        <v>1359</v>
      </c>
      <c r="G64" s="20" t="s">
        <v>127</v>
      </c>
      <c r="H64" s="21"/>
      <c r="I64" s="21"/>
      <c r="J64" s="22" t="s">
        <v>1311</v>
      </c>
      <c r="K64" s="23" t="s">
        <v>1390</v>
      </c>
      <c r="L64" s="24" t="s">
        <v>1326</v>
      </c>
      <c r="M64" s="25">
        <v>1</v>
      </c>
      <c r="N64" s="24" t="s">
        <v>128</v>
      </c>
      <c r="O64" s="26"/>
      <c r="P64" s="26"/>
      <c r="Q64" s="26"/>
      <c r="R64" s="26"/>
      <c r="S64" s="27"/>
      <c r="T64" s="28">
        <v>9073637</v>
      </c>
      <c r="U64" s="27"/>
      <c r="V64" s="29" t="s">
        <v>1313</v>
      </c>
      <c r="W64" s="29">
        <v>0</v>
      </c>
      <c r="X64" s="161">
        <f t="shared" si="11"/>
        <v>9073637</v>
      </c>
      <c r="Y64" s="162">
        <f ca="1">AB64+W64</f>
        <v>0</v>
      </c>
      <c r="Z64" s="30">
        <f t="shared" si="0"/>
        <v>0</v>
      </c>
      <c r="AA64" s="30">
        <f>IF(OR(T64 &gt; VLOOKUP(J64,'[1]CSBH THƯỞNG XE'!$J$26:$R$34,6,0), ISTEXT(T64)),
    VLOOKUP(J64,'[1]CSBH THƯỞNG XE'!$J$26:$R$34,9,0),
0)</f>
        <v>677818.18181818165</v>
      </c>
      <c r="AB64" s="30">
        <f t="shared" ca="1" si="2"/>
        <v>0</v>
      </c>
      <c r="AC64" s="26"/>
      <c r="AD64" s="31"/>
      <c r="AE64" s="32"/>
      <c r="AF64" s="23" t="s">
        <v>1314</v>
      </c>
      <c r="AG64" s="33">
        <f>IF( B64&gt;=DATE(2026,1,23),IF($AF64="Khách hàng thông thường", IFERROR(VLOOKUP($J64,'[1]CSBH THƯỞNG XE'!$I$1:$M$22,3,0),0),IF(OR($AF64="Khách hàng chuyển đổi xe xăng",$AF64="Khách hàng Khối Quân đội - Công An"),IFERROR(VLOOKUP($J64,'[1]CSBH THƯỞNG XE'!$I$1:$M$22,4,0),0),0)), 0)</f>
        <v>18000000</v>
      </c>
      <c r="AH64" s="33"/>
      <c r="AI64" s="33"/>
      <c r="AJ64" s="34">
        <f t="shared" ca="1" si="3"/>
        <v>12600000</v>
      </c>
      <c r="AK64" s="35">
        <f t="shared" ca="1" si="4"/>
        <v>10563363.636363637</v>
      </c>
      <c r="AL64" s="36">
        <v>12000000</v>
      </c>
      <c r="AM64" s="37">
        <v>2036636.3636363633</v>
      </c>
      <c r="AN64" s="37">
        <f>IF(AP64="Voucher giờ trái đất",VLOOKUP(J64,'[1]CSBH THƯỞNG XE'!$I$3:$R$1000,10,0),0)</f>
        <v>0</v>
      </c>
      <c r="AO64" s="55">
        <f t="shared" ca="1" si="5"/>
        <v>10563363.636363637</v>
      </c>
      <c r="AQ64" s="158">
        <f ca="1">SUMIF('Báo cáo lợi nhuận từng xe (2)'!$E$5:$E$245,'Lương năng suất'!N64,'Báo cáo lợi nhuận từng xe (2)'!$L$5:$L$245)</f>
        <v>4200000</v>
      </c>
      <c r="AR64" s="158">
        <f t="shared" ca="1" si="6"/>
        <v>0</v>
      </c>
    </row>
    <row r="65" spans="1:44" ht="51" customHeight="1" x14ac:dyDescent="0.25">
      <c r="A65" s="17">
        <v>46090</v>
      </c>
      <c r="B65" s="17">
        <v>46099</v>
      </c>
      <c r="C65" s="18" t="s">
        <v>910</v>
      </c>
      <c r="D65" s="19" t="s">
        <v>1333</v>
      </c>
      <c r="E65" s="19" t="s">
        <v>1399</v>
      </c>
      <c r="F65" s="20" t="s">
        <v>1335</v>
      </c>
      <c r="G65" s="20" t="s">
        <v>543</v>
      </c>
      <c r="H65" s="21"/>
      <c r="I65" s="21"/>
      <c r="J65" s="22" t="s">
        <v>528</v>
      </c>
      <c r="K65" s="23" t="s">
        <v>1336</v>
      </c>
      <c r="L65" s="24" t="s">
        <v>1400</v>
      </c>
      <c r="M65" s="25">
        <v>1</v>
      </c>
      <c r="N65" s="24" t="s">
        <v>544</v>
      </c>
      <c r="O65" s="26"/>
      <c r="P65" s="26"/>
      <c r="Q65" s="26"/>
      <c r="R65" s="26"/>
      <c r="S65" s="27"/>
      <c r="T65" s="28">
        <v>0</v>
      </c>
      <c r="U65" s="27"/>
      <c r="V65" s="29">
        <v>0</v>
      </c>
      <c r="W65" s="29">
        <v>0</v>
      </c>
      <c r="X65" s="38">
        <f>SUM(T65:W65)-U65</f>
        <v>0</v>
      </c>
      <c r="Y65" s="30">
        <f t="shared" si="1"/>
        <v>0</v>
      </c>
      <c r="Z65" s="30">
        <f t="shared" si="0"/>
        <v>0</v>
      </c>
      <c r="AA65" s="30"/>
      <c r="AB65" s="30">
        <f t="shared" si="2"/>
        <v>0</v>
      </c>
      <c r="AC65" s="26"/>
      <c r="AD65" s="31"/>
      <c r="AE65" s="32"/>
      <c r="AF65" s="23" t="s">
        <v>1314</v>
      </c>
      <c r="AG65" s="33">
        <f>IF( B65&gt;=DATE(2026,1,23),IF($AF65="Khách hàng thông thường", IFERROR(VLOOKUP($J65,'[1]CSBH THƯỞNG XE'!$I$1:$M$22,3,0),0),IF(OR($AF65="Khách hàng chuyển đổi xe xăng",$AF65="Khách hàng Khối Quân đội - Công An"),IFERROR(VLOOKUP($J65,'[1]CSBH THƯỞNG XE'!$I$1:$M$22,4,0),0),0)), 0)</f>
        <v>8500000</v>
      </c>
      <c r="AH65" s="33"/>
      <c r="AI65" s="33"/>
      <c r="AJ65" s="34">
        <f t="shared" si="3"/>
        <v>5950000</v>
      </c>
      <c r="AK65" s="35">
        <f t="shared" si="4"/>
        <v>5950000</v>
      </c>
      <c r="AL65" s="36">
        <v>0</v>
      </c>
      <c r="AM65" s="37"/>
      <c r="AN65" s="37">
        <f>IF(AP65="Voucher giờ trái đất",VLOOKUP(J65,'[1]CSBH THƯỞNG XE'!$I$3:$R$1000,10,0),0)</f>
        <v>0</v>
      </c>
      <c r="AO65" s="55">
        <f t="shared" si="5"/>
        <v>5950000</v>
      </c>
      <c r="AQ65" s="158">
        <f>SUMIF('Báo cáo lợi nhuận từng xe (2)'!$E$5:$E$245,'Lương năng suất'!N65,'Báo cáo lợi nhuận từng xe (2)'!$L$5:$L$245)</f>
        <v>5950000</v>
      </c>
      <c r="AR65" s="158">
        <f t="shared" si="6"/>
        <v>0</v>
      </c>
    </row>
    <row r="66" spans="1:44" ht="51" customHeight="1" x14ac:dyDescent="0.25">
      <c r="A66" s="17">
        <v>46079</v>
      </c>
      <c r="B66" s="17">
        <v>46099</v>
      </c>
      <c r="C66" s="18" t="s">
        <v>912</v>
      </c>
      <c r="D66" s="19" t="s">
        <v>1315</v>
      </c>
      <c r="E66" s="19" t="s">
        <v>1401</v>
      </c>
      <c r="F66" s="20" t="s">
        <v>1345</v>
      </c>
      <c r="G66" s="20" t="s">
        <v>510</v>
      </c>
      <c r="H66" s="21"/>
      <c r="I66" s="21"/>
      <c r="J66" s="22" t="s">
        <v>1329</v>
      </c>
      <c r="K66" s="23" t="s">
        <v>1336</v>
      </c>
      <c r="L66" s="24" t="s">
        <v>1337</v>
      </c>
      <c r="M66" s="25">
        <v>1</v>
      </c>
      <c r="N66" s="24" t="s">
        <v>511</v>
      </c>
      <c r="O66" s="26"/>
      <c r="P66" s="26"/>
      <c r="Q66" s="26"/>
      <c r="R66" s="26"/>
      <c r="S66" s="27"/>
      <c r="T66" s="56">
        <v>7500000</v>
      </c>
      <c r="U66" s="27"/>
      <c r="V66" s="29">
        <v>0</v>
      </c>
      <c r="W66" s="29">
        <v>0</v>
      </c>
      <c r="X66" s="30">
        <f>SUM(T66:W66)-U66-T66</f>
        <v>0</v>
      </c>
      <c r="Y66" s="30">
        <f t="shared" si="1"/>
        <v>0</v>
      </c>
      <c r="Z66" s="30">
        <f t="shared" si="0"/>
        <v>0</v>
      </c>
      <c r="AA66" s="30">
        <f>IF(OR(T66 &gt; VLOOKUP(J66,'[1]CSBH THƯỞNG XE'!$J$26:$R$34,6,0), ISTEXT(T66)),
    VLOOKUP(J66,'[1]CSBH THƯỞNG XE'!$J$26:$R$34,9,0),
0)</f>
        <v>860272.72727272753</v>
      </c>
      <c r="AB66" s="30">
        <f t="shared" si="2"/>
        <v>0</v>
      </c>
      <c r="AC66" s="26"/>
      <c r="AD66" s="31"/>
      <c r="AE66" s="32"/>
      <c r="AF66" s="23" t="s">
        <v>1314</v>
      </c>
      <c r="AG66" s="33">
        <f>IF( B66&gt;=DATE(2026,1,23),IF($AF66="Khách hàng thông thường", IFERROR(VLOOKUP($J66,'[1]CSBH THƯỞNG XE'!$I$1:$M$22,3,0),0),IF(OR($AF66="Khách hàng chuyển đổi xe xăng",$AF66="Khách hàng Khối Quân đội - Công An"),IFERROR(VLOOKUP($J66,'[1]CSBH THƯỞNG XE'!$I$1:$M$22,4,0),0),0)), 0)</f>
        <v>15000000</v>
      </c>
      <c r="AH66" s="33"/>
      <c r="AI66" s="33"/>
      <c r="AJ66" s="34">
        <f t="shared" si="3"/>
        <v>10500000</v>
      </c>
      <c r="AK66" s="35">
        <f t="shared" si="4"/>
        <v>10500000</v>
      </c>
      <c r="AL66" s="36">
        <v>0</v>
      </c>
      <c r="AM66" s="37"/>
      <c r="AN66" s="37">
        <f>IF(AP66="Voucher giờ trái đất",VLOOKUP(J66,'[1]CSBH THƯỞNG XE'!$I$3:$R$1000,10,0),0)</f>
        <v>0</v>
      </c>
      <c r="AO66" s="55">
        <f t="shared" si="5"/>
        <v>10500000</v>
      </c>
      <c r="AQ66" s="158">
        <f>SUMIF('Báo cáo lợi nhuận từng xe (2)'!$E$5:$E$245,'Lương năng suất'!N66,'Báo cáo lợi nhuận từng xe (2)'!$L$5:$L$245)</f>
        <v>10500000</v>
      </c>
      <c r="AR66" s="158">
        <f t="shared" si="6"/>
        <v>0</v>
      </c>
    </row>
    <row r="67" spans="1:44" ht="51" customHeight="1" x14ac:dyDescent="0.25">
      <c r="A67" s="17">
        <v>46098</v>
      </c>
      <c r="B67" s="17">
        <v>46099</v>
      </c>
      <c r="C67" s="18" t="s">
        <v>914</v>
      </c>
      <c r="D67" s="19" t="s">
        <v>1341</v>
      </c>
      <c r="E67" s="19" t="s">
        <v>1402</v>
      </c>
      <c r="F67" s="20" t="s">
        <v>1371</v>
      </c>
      <c r="G67" s="20" t="s">
        <v>184</v>
      </c>
      <c r="H67" s="21"/>
      <c r="I67" s="21"/>
      <c r="J67" s="22" t="s">
        <v>1311</v>
      </c>
      <c r="K67" s="23" t="s">
        <v>1390</v>
      </c>
      <c r="L67" s="24" t="s">
        <v>1360</v>
      </c>
      <c r="M67" s="25">
        <v>1</v>
      </c>
      <c r="N67" s="24" t="s">
        <v>185</v>
      </c>
      <c r="O67" s="26"/>
      <c r="P67" s="26"/>
      <c r="Q67" s="26"/>
      <c r="R67" s="26"/>
      <c r="S67" s="27"/>
      <c r="T67" s="28">
        <v>9857000</v>
      </c>
      <c r="U67" s="27"/>
      <c r="V67" s="29" t="s">
        <v>1313</v>
      </c>
      <c r="W67" s="29">
        <v>12000000</v>
      </c>
      <c r="X67" s="161">
        <f>SUM(T67:W67)-U67</f>
        <v>21857000</v>
      </c>
      <c r="Y67" s="162">
        <f ca="1">AB67+W67</f>
        <v>12000000</v>
      </c>
      <c r="Z67" s="30">
        <f t="shared" si="0"/>
        <v>9857000</v>
      </c>
      <c r="AA67" s="30">
        <f>IF(OR(T67 &gt; VLOOKUP(J67,'[1]CSBH THƯỞNG XE'!$J$26:$R$34,6,0), ISTEXT(T67)),
    VLOOKUP(J67,'[1]CSBH THƯỞNG XE'!$J$26:$R$34,9,0),
0)</f>
        <v>677818.18181818165</v>
      </c>
      <c r="AB67" s="30">
        <f t="shared" ca="1" si="2"/>
        <v>0</v>
      </c>
      <c r="AC67" s="26"/>
      <c r="AD67" s="31"/>
      <c r="AE67" s="32"/>
      <c r="AF67" s="23" t="s">
        <v>1314</v>
      </c>
      <c r="AG67" s="33">
        <f>IF( B67&gt;=DATE(2026,1,23),IF($AF67="Khách hàng thông thường", IFERROR(VLOOKUP($J67,'[1]CSBH THƯỞNG XE'!$I$1:$M$22,3,0),0),IF(OR($AF67="Khách hàng chuyển đổi xe xăng",$AF67="Khách hàng Khối Quân đội - Công An"),IFERROR(VLOOKUP($J67,'[1]CSBH THƯỞNG XE'!$I$1:$M$22,4,0),0),0)), 0)</f>
        <v>18000000</v>
      </c>
      <c r="AH67" s="33"/>
      <c r="AI67" s="33"/>
      <c r="AJ67" s="34">
        <f t="shared" ca="1" si="3"/>
        <v>4200000</v>
      </c>
      <c r="AK67" s="35">
        <f t="shared" ca="1" si="4"/>
        <v>3522182</v>
      </c>
      <c r="AL67" s="36">
        <v>0</v>
      </c>
      <c r="AM67" s="37">
        <v>677818</v>
      </c>
      <c r="AN67" s="37">
        <f>IF(AP67="Voucher giờ trái đất",VLOOKUP(J67,'[1]CSBH THƯỞNG XE'!$I$3:$R$1000,10,0),0)</f>
        <v>0</v>
      </c>
      <c r="AO67" s="55">
        <f t="shared" ca="1" si="5"/>
        <v>3522182</v>
      </c>
      <c r="AQ67" s="158">
        <f ca="1">SUMIF('Báo cáo lợi nhuận từng xe (2)'!$E$5:$E$245,'Lương năng suất'!N67,'Báo cáo lợi nhuận từng xe (2)'!$L$5:$L$245)</f>
        <v>4200000</v>
      </c>
      <c r="AR67" s="158">
        <f t="shared" ca="1" si="6"/>
        <v>0</v>
      </c>
    </row>
    <row r="68" spans="1:44" ht="51" customHeight="1" x14ac:dyDescent="0.25">
      <c r="A68" s="17">
        <v>46086</v>
      </c>
      <c r="B68" s="17">
        <v>46099</v>
      </c>
      <c r="C68" s="18" t="s">
        <v>916</v>
      </c>
      <c r="D68" s="19" t="s">
        <v>1333</v>
      </c>
      <c r="E68" s="19" t="s">
        <v>1334</v>
      </c>
      <c r="F68" s="20" t="s">
        <v>1335</v>
      </c>
      <c r="G68" s="20" t="s">
        <v>424</v>
      </c>
      <c r="H68" s="21"/>
      <c r="I68" s="21"/>
      <c r="J68" s="22" t="s">
        <v>1329</v>
      </c>
      <c r="K68" s="23" t="s">
        <v>1336</v>
      </c>
      <c r="L68" s="24" t="s">
        <v>1403</v>
      </c>
      <c r="M68" s="25">
        <v>1</v>
      </c>
      <c r="N68" s="24" t="s">
        <v>425</v>
      </c>
      <c r="O68" s="26"/>
      <c r="P68" s="26"/>
      <c r="Q68" s="26"/>
      <c r="R68" s="26"/>
      <c r="S68" s="27"/>
      <c r="T68" s="28">
        <v>0</v>
      </c>
      <c r="U68" s="27"/>
      <c r="V68" s="29">
        <v>0</v>
      </c>
      <c r="W68" s="29">
        <v>10000000</v>
      </c>
      <c r="X68" s="161">
        <f>SUM(T68:W68)-U68</f>
        <v>10000000</v>
      </c>
      <c r="Y68" s="30">
        <f t="shared" si="1"/>
        <v>10000000</v>
      </c>
      <c r="Z68" s="30">
        <f t="shared" ref="Z68:Z131" si="12">IF(OR(J68="VF3",J68="VF3 Plus",J68="VF3 (Nông thôn)",J68="Minio Green",J68="EC Van"),IF(X68&lt;=6000000,0,X68-6000000),IF(OR(J68="VF5",J68="Herio Green"),IF(X68&lt;=10000000,0,X68-10000000),IF(OR(J68="VF6 Eco",J68="VF6 Plus",J68="Nerio Green",J68="Limo Green",J68="Limo MPV 7"),IF(X68&lt;=12000000,0,X68-12000000),IF(OR(J68="VF7 Eco",J68="VF7 Plus"),IF(X68&lt;=15000000,0,X68-15000000),IF(OR(J68="VF8 Eco",J68="VF8 Plus"),IF(X68&lt;=20000000,0,X68-20000000),IF(OR(J68="VF9 Eco",J68="VF9 Plus"),IF(X68&lt;=25000000,0,X68-25000000),0))))))</f>
        <v>0</v>
      </c>
      <c r="AA68" s="30"/>
      <c r="AB68" s="30">
        <f t="shared" si="2"/>
        <v>0</v>
      </c>
      <c r="AC68" s="26"/>
      <c r="AD68" s="31"/>
      <c r="AE68" s="32"/>
      <c r="AF68" s="23" t="s">
        <v>1314</v>
      </c>
      <c r="AG68" s="33">
        <f>IF( B68&gt;=DATE(2026,1,23),IF($AF68="Khách hàng thông thường", IFERROR(VLOOKUP($J68,'[1]CSBH THƯỞNG XE'!$I$1:$M$22,3,0),0),IF(OR($AF68="Khách hàng chuyển đổi xe xăng",$AF68="Khách hàng Khối Quân đội - Công An"),IFERROR(VLOOKUP($J68,'[1]CSBH THƯỞNG XE'!$I$1:$M$22,4,0),0),0)), 0)</f>
        <v>15000000</v>
      </c>
      <c r="AH68" s="33"/>
      <c r="AI68" s="33"/>
      <c r="AJ68" s="34">
        <f t="shared" si="3"/>
        <v>3500000</v>
      </c>
      <c r="AK68" s="35">
        <f t="shared" si="4"/>
        <v>3500000</v>
      </c>
      <c r="AL68" s="36">
        <v>0</v>
      </c>
      <c r="AM68" s="37"/>
      <c r="AN68" s="37">
        <f>IF(AP68="Voucher giờ trái đất",VLOOKUP(J68,'[1]CSBH THƯỞNG XE'!$I$3:$R$1000,10,0),0)</f>
        <v>0</v>
      </c>
      <c r="AO68" s="55">
        <f t="shared" si="5"/>
        <v>3500000</v>
      </c>
      <c r="AQ68" s="158">
        <f>SUMIF('Báo cáo lợi nhuận từng xe (2)'!$E$5:$E$245,'Lương năng suất'!N68,'Báo cáo lợi nhuận từng xe (2)'!$L$5:$L$245)</f>
        <v>3500000</v>
      </c>
      <c r="AR68" s="158">
        <f t="shared" si="6"/>
        <v>0</v>
      </c>
    </row>
    <row r="69" spans="1:44" ht="51" customHeight="1" x14ac:dyDescent="0.25">
      <c r="A69" s="17">
        <v>46092</v>
      </c>
      <c r="B69" s="17">
        <v>46099</v>
      </c>
      <c r="C69" s="18" t="s">
        <v>918</v>
      </c>
      <c r="D69" s="19" t="s">
        <v>1308</v>
      </c>
      <c r="E69" s="19" t="s">
        <v>1404</v>
      </c>
      <c r="F69" s="20" t="s">
        <v>1310</v>
      </c>
      <c r="G69" s="20" t="s">
        <v>686</v>
      </c>
      <c r="H69" s="21"/>
      <c r="I69" s="21"/>
      <c r="J69" s="22" t="s">
        <v>1318</v>
      </c>
      <c r="K69" s="23" t="s">
        <v>1324</v>
      </c>
      <c r="L69" s="24" t="s">
        <v>1367</v>
      </c>
      <c r="M69" s="25">
        <v>1</v>
      </c>
      <c r="N69" s="24" t="s">
        <v>687</v>
      </c>
      <c r="O69" s="26"/>
      <c r="P69" s="26"/>
      <c r="Q69" s="26"/>
      <c r="R69" s="26"/>
      <c r="S69" s="27">
        <v>4780272.7272727275</v>
      </c>
      <c r="T69" s="164"/>
      <c r="U69" s="27"/>
      <c r="V69" s="29">
        <v>2084400</v>
      </c>
      <c r="W69" s="29">
        <v>0</v>
      </c>
      <c r="X69" s="30">
        <f>SUM(T69:W69)-U69-V69</f>
        <v>0</v>
      </c>
      <c r="Y69" s="30">
        <f t="shared" ref="Y69:Y132" si="13">X69</f>
        <v>0</v>
      </c>
      <c r="Z69" s="30">
        <f t="shared" si="12"/>
        <v>0</v>
      </c>
      <c r="AA69" s="30"/>
      <c r="AB69" s="30">
        <f t="shared" ref="AB69:AB132" si="14">IF(AND(AQ69="KD", D69&lt;&gt;"Showroom Bến Lức", D69&lt;&gt;"Showroom Tân An"),AA69,0)</f>
        <v>0</v>
      </c>
      <c r="AC69" s="26"/>
      <c r="AD69" s="31"/>
      <c r="AE69" s="32"/>
      <c r="AF69" s="23" t="s">
        <v>1314</v>
      </c>
      <c r="AG69" s="33">
        <f>IF( B69&gt;=DATE(2026,1,23),IF($AF69="Khách hàng thông thường", IFERROR(VLOOKUP($J69,'[1]CSBH THƯỞNG XE'!$I$1:$M$22,3,0),0),IF(OR($AF69="Khách hàng chuyển đổi xe xăng",$AF69="Khách hàng Khối Quân đội - Công An"),IFERROR(VLOOKUP($J69,'[1]CSBH THƯỞNG XE'!$I$1:$M$22,4,0),0),0)), 0)</f>
        <v>10000000</v>
      </c>
      <c r="AH69" s="33"/>
      <c r="AI69" s="33"/>
      <c r="AJ69" s="34">
        <f t="shared" ref="AJ69:AJ132" si="15">+(AG69+AH69+AI69-Y69)*(70%+AW69+AX69+AY69)</f>
        <v>7000000</v>
      </c>
      <c r="AK69" s="35">
        <f t="shared" ref="AK69:AK113" si="16">AJ69-AM69-AN69</f>
        <v>7000000</v>
      </c>
      <c r="AL69" s="36">
        <v>0</v>
      </c>
      <c r="AM69" s="37"/>
      <c r="AN69" s="37">
        <f>IF(AP69="Voucher giờ trái đất",VLOOKUP(J69,'[1]CSBH THƯỞNG XE'!$I$3:$R$1000,10,0),0)</f>
        <v>0</v>
      </c>
      <c r="AO69" s="55">
        <f t="shared" ref="AO69:AO132" si="17">AK69-AN69</f>
        <v>7000000</v>
      </c>
      <c r="AQ69" s="158">
        <f>SUMIF('Báo cáo lợi nhuận từng xe (2)'!$E$5:$E$245,'Lương năng suất'!N69,'Báo cáo lợi nhuận từng xe (2)'!$L$5:$L$245)</f>
        <v>7000000</v>
      </c>
      <c r="AR69" s="158">
        <f t="shared" ref="AR69:AR132" si="18">AO69-AQ69</f>
        <v>0</v>
      </c>
    </row>
    <row r="70" spans="1:44" ht="51" customHeight="1" x14ac:dyDescent="0.25">
      <c r="A70" s="17">
        <v>46029</v>
      </c>
      <c r="B70" s="17">
        <v>46099</v>
      </c>
      <c r="C70" s="18" t="s">
        <v>920</v>
      </c>
      <c r="D70" s="19" t="s">
        <v>1315</v>
      </c>
      <c r="E70" s="19" t="s">
        <v>1405</v>
      </c>
      <c r="F70" s="20" t="s">
        <v>1345</v>
      </c>
      <c r="G70" s="20" t="s">
        <v>285</v>
      </c>
      <c r="H70" s="21"/>
      <c r="I70" s="21"/>
      <c r="J70" s="22" t="s">
        <v>1311</v>
      </c>
      <c r="K70" s="23" t="s">
        <v>1311</v>
      </c>
      <c r="L70" s="24" t="s">
        <v>1326</v>
      </c>
      <c r="M70" s="25">
        <v>1</v>
      </c>
      <c r="N70" s="24" t="s">
        <v>286</v>
      </c>
      <c r="O70" s="26"/>
      <c r="P70" s="26"/>
      <c r="Q70" s="26"/>
      <c r="R70" s="26"/>
      <c r="S70" s="27"/>
      <c r="T70" s="28">
        <v>8960909</v>
      </c>
      <c r="U70" s="27"/>
      <c r="V70" s="29">
        <v>0</v>
      </c>
      <c r="W70" s="29">
        <v>0</v>
      </c>
      <c r="X70" s="30">
        <f>SUM(T70:W70)-U70-T70</f>
        <v>0</v>
      </c>
      <c r="Y70" s="30">
        <f t="shared" si="13"/>
        <v>0</v>
      </c>
      <c r="Z70" s="30">
        <f t="shared" si="12"/>
        <v>0</v>
      </c>
      <c r="AA70" s="30">
        <f>IF(OR(T70 &gt; VLOOKUP(J70,'[1]CSBH THƯỞNG XE'!$J$26:$R$34,6,0), ISTEXT(T70)),
    VLOOKUP(J70,'[1]CSBH THƯỞNG XE'!$J$26:$R$34,9,0),
0)</f>
        <v>677818.18181818165</v>
      </c>
      <c r="AB70" s="30">
        <f t="shared" si="14"/>
        <v>0</v>
      </c>
      <c r="AC70" s="26"/>
      <c r="AD70" s="31"/>
      <c r="AE70" s="32"/>
      <c r="AF70" s="23" t="s">
        <v>1314</v>
      </c>
      <c r="AG70" s="33">
        <f>IF( B70&gt;=DATE(2026,1,23),IF($AF70="Khách hàng thông thường", IFERROR(VLOOKUP($J70,'[1]CSBH THƯỞNG XE'!$I$1:$M$22,3,0),0),IF(OR($AF70="Khách hàng chuyển đổi xe xăng",$AF70="Khách hàng Khối Quân đội - Công An"),IFERROR(VLOOKUP($J70,'[1]CSBH THƯỞNG XE'!$I$1:$M$22,4,0),0),0)), 0)</f>
        <v>18000000</v>
      </c>
      <c r="AH70" s="33"/>
      <c r="AI70" s="33"/>
      <c r="AJ70" s="34">
        <f t="shared" si="15"/>
        <v>12600000</v>
      </c>
      <c r="AK70" s="35">
        <f t="shared" si="16"/>
        <v>12600000</v>
      </c>
      <c r="AL70" s="36">
        <v>0</v>
      </c>
      <c r="AM70" s="37"/>
      <c r="AN70" s="37">
        <f>IF(AP70="Voucher giờ trái đất",VLOOKUP(J70,'[1]CSBH THƯỞNG XE'!$I$3:$R$1000,10,0),0)</f>
        <v>0</v>
      </c>
      <c r="AO70" s="55">
        <f t="shared" si="17"/>
        <v>12600000</v>
      </c>
      <c r="AQ70" s="158">
        <f>SUMIF('Báo cáo lợi nhuận từng xe (2)'!$E$5:$E$245,'Lương năng suất'!N70,'Báo cáo lợi nhuận từng xe (2)'!$L$5:$L$245)</f>
        <v>12600000</v>
      </c>
      <c r="AR70" s="158">
        <f t="shared" si="18"/>
        <v>0</v>
      </c>
    </row>
    <row r="71" spans="1:44" ht="51" customHeight="1" x14ac:dyDescent="0.25">
      <c r="A71" s="17">
        <v>46091</v>
      </c>
      <c r="B71" s="17">
        <v>46099</v>
      </c>
      <c r="C71" s="18" t="s">
        <v>922</v>
      </c>
      <c r="D71" s="19" t="s">
        <v>1341</v>
      </c>
      <c r="E71" s="19" t="s">
        <v>1406</v>
      </c>
      <c r="F71" s="20" t="s">
        <v>1359</v>
      </c>
      <c r="G71" s="20" t="s">
        <v>241</v>
      </c>
      <c r="H71" s="21"/>
      <c r="I71" s="21"/>
      <c r="J71" s="22" t="s">
        <v>1311</v>
      </c>
      <c r="K71" s="23" t="s">
        <v>1390</v>
      </c>
      <c r="L71" s="24" t="s">
        <v>1326</v>
      </c>
      <c r="M71" s="25">
        <v>1</v>
      </c>
      <c r="N71" s="24" t="s">
        <v>242</v>
      </c>
      <c r="O71" s="26"/>
      <c r="P71" s="26"/>
      <c r="Q71" s="26"/>
      <c r="R71" s="26"/>
      <c r="S71" s="27"/>
      <c r="T71" s="28">
        <v>9857000</v>
      </c>
      <c r="U71" s="27">
        <v>1730000</v>
      </c>
      <c r="V71" s="29"/>
      <c r="W71" s="29">
        <v>12000000</v>
      </c>
      <c r="X71" s="161">
        <f>SUM(T71:W71)-U71</f>
        <v>21857000</v>
      </c>
      <c r="Y71" s="162">
        <f ca="1">AB71+W71</f>
        <v>12000000</v>
      </c>
      <c r="Z71" s="30">
        <f t="shared" si="12"/>
        <v>9857000</v>
      </c>
      <c r="AA71" s="30">
        <f>IF(OR(T71 &gt; VLOOKUP(J71,'[1]CSBH THƯỞNG XE'!$J$26:$R$34,6,0), ISTEXT(T71)),
    VLOOKUP(J71,'[1]CSBH THƯỞNG XE'!$J$26:$R$34,9,0),
0)</f>
        <v>677818.18181818165</v>
      </c>
      <c r="AB71" s="30">
        <f t="shared" ca="1" si="14"/>
        <v>0</v>
      </c>
      <c r="AC71" s="26"/>
      <c r="AD71" s="31"/>
      <c r="AE71" s="32"/>
      <c r="AF71" s="23" t="s">
        <v>1314</v>
      </c>
      <c r="AG71" s="33">
        <f>IF( B71&gt;=DATE(2026,1,23),IF($AF71="Khách hàng thông thường", IFERROR(VLOOKUP($J71,'[1]CSBH THƯỞNG XE'!$I$1:$M$22,3,0),0),IF(OR($AF71="Khách hàng chuyển đổi xe xăng",$AF71="Khách hàng Khối Quân đội - Công An"),IFERROR(VLOOKUP($J71,'[1]CSBH THƯỞNG XE'!$I$1:$M$22,4,0),0),0)), 0)</f>
        <v>18000000</v>
      </c>
      <c r="AH71" s="33"/>
      <c r="AI71" s="33"/>
      <c r="AJ71" s="34">
        <f t="shared" ca="1" si="15"/>
        <v>4200000</v>
      </c>
      <c r="AK71" s="35">
        <f t="shared" ca="1" si="16"/>
        <v>2470000</v>
      </c>
      <c r="AL71" s="36">
        <v>0</v>
      </c>
      <c r="AM71" s="37">
        <v>1730000</v>
      </c>
      <c r="AN71" s="37">
        <f>IF(AP71="Voucher giờ trái đất",VLOOKUP(J71,'[1]CSBH THƯỞNG XE'!$I$3:$R$1000,10,0),0)</f>
        <v>0</v>
      </c>
      <c r="AO71" s="55">
        <f t="shared" ca="1" si="17"/>
        <v>2470000</v>
      </c>
      <c r="AQ71" s="158">
        <f ca="1">SUMIF('Báo cáo lợi nhuận từng xe (2)'!$E$5:$E$245,'Lương năng suất'!N71,'Báo cáo lợi nhuận từng xe (2)'!$L$5:$L$245)</f>
        <v>4200000</v>
      </c>
      <c r="AR71" s="158">
        <f t="shared" ca="1" si="18"/>
        <v>0</v>
      </c>
    </row>
    <row r="72" spans="1:44" ht="51" customHeight="1" x14ac:dyDescent="0.25">
      <c r="A72" s="17">
        <v>46089</v>
      </c>
      <c r="B72" s="17">
        <v>46100</v>
      </c>
      <c r="C72" s="18" t="s">
        <v>924</v>
      </c>
      <c r="D72" s="19" t="s">
        <v>1308</v>
      </c>
      <c r="E72" s="19" t="s">
        <v>1331</v>
      </c>
      <c r="F72" s="20" t="s">
        <v>1310</v>
      </c>
      <c r="G72" s="20" t="s">
        <v>259</v>
      </c>
      <c r="H72" s="21"/>
      <c r="I72" s="21"/>
      <c r="J72" s="22" t="s">
        <v>1311</v>
      </c>
      <c r="K72" s="23" t="s">
        <v>106</v>
      </c>
      <c r="L72" s="24" t="s">
        <v>1326</v>
      </c>
      <c r="M72" s="25">
        <v>1</v>
      </c>
      <c r="N72" s="24" t="s">
        <v>260</v>
      </c>
      <c r="O72" s="26"/>
      <c r="P72" s="26"/>
      <c r="Q72" s="26"/>
      <c r="R72" s="26"/>
      <c r="S72" s="27"/>
      <c r="T72" s="28">
        <v>8316619</v>
      </c>
      <c r="U72" s="27"/>
      <c r="V72" s="29" t="s">
        <v>1313</v>
      </c>
      <c r="W72" s="29">
        <v>6000000</v>
      </c>
      <c r="X72" s="30">
        <f>SUM(T72:W72)-U72-T72</f>
        <v>6000000</v>
      </c>
      <c r="Y72" s="30">
        <f t="shared" si="13"/>
        <v>6000000</v>
      </c>
      <c r="Z72" s="30">
        <f t="shared" si="12"/>
        <v>0</v>
      </c>
      <c r="AA72" s="30">
        <f>IF(OR(T72 &gt; VLOOKUP(J72,'[1]CSBH THƯỞNG XE'!$J$26:$R$34,6,0), ISTEXT(T72)),
    VLOOKUP(J72,'[1]CSBH THƯỞNG XE'!$J$26:$R$34,9,0),
0)</f>
        <v>677818.18181818165</v>
      </c>
      <c r="AB72" s="30">
        <f t="shared" si="14"/>
        <v>0</v>
      </c>
      <c r="AC72" s="26"/>
      <c r="AD72" s="31"/>
      <c r="AE72" s="32"/>
      <c r="AF72" s="23" t="s">
        <v>1314</v>
      </c>
      <c r="AG72" s="33">
        <f>IF( B72&gt;=DATE(2026,1,23),IF($AF72="Khách hàng thông thường", IFERROR(VLOOKUP($J72,'[1]CSBH THƯỞNG XE'!$I$1:$M$22,3,0),0),IF(OR($AF72="Khách hàng chuyển đổi xe xăng",$AF72="Khách hàng Khối Quân đội - Công An"),IFERROR(VLOOKUP($J72,'[1]CSBH THƯỞNG XE'!$I$1:$M$22,4,0),0),0)), 0)</f>
        <v>18000000</v>
      </c>
      <c r="AH72" s="33"/>
      <c r="AI72" s="33"/>
      <c r="AJ72" s="34">
        <f t="shared" si="15"/>
        <v>8400000</v>
      </c>
      <c r="AK72" s="35">
        <f t="shared" si="16"/>
        <v>8400000</v>
      </c>
      <c r="AL72" s="36">
        <v>0</v>
      </c>
      <c r="AM72" s="37"/>
      <c r="AN72" s="37">
        <f>IF(AP72="Voucher giờ trái đất",VLOOKUP(J72,'[1]CSBH THƯỞNG XE'!$I$3:$R$1000,10,0),0)</f>
        <v>0</v>
      </c>
      <c r="AO72" s="55">
        <f t="shared" si="17"/>
        <v>8400000</v>
      </c>
      <c r="AQ72" s="158">
        <f>SUMIF('Báo cáo lợi nhuận từng xe (2)'!$E$5:$E$245,'Lương năng suất'!N72,'Báo cáo lợi nhuận từng xe (2)'!$L$5:$L$245)</f>
        <v>8400000</v>
      </c>
      <c r="AR72" s="158">
        <f t="shared" si="18"/>
        <v>0</v>
      </c>
    </row>
    <row r="73" spans="1:44" ht="51" customHeight="1" x14ac:dyDescent="0.25">
      <c r="A73" s="17">
        <v>46094</v>
      </c>
      <c r="B73" s="17">
        <v>46100</v>
      </c>
      <c r="C73" s="18" t="s">
        <v>926</v>
      </c>
      <c r="D73" s="19" t="s">
        <v>1321</v>
      </c>
      <c r="E73" s="19" t="s">
        <v>1398</v>
      </c>
      <c r="F73" s="20" t="s">
        <v>1323</v>
      </c>
      <c r="G73" s="20" t="s">
        <v>647</v>
      </c>
      <c r="H73" s="21"/>
      <c r="I73" s="21"/>
      <c r="J73" s="22" t="s">
        <v>528</v>
      </c>
      <c r="K73" s="23" t="s">
        <v>1336</v>
      </c>
      <c r="L73" s="24" t="s">
        <v>1337</v>
      </c>
      <c r="M73" s="25">
        <v>1</v>
      </c>
      <c r="N73" s="24" t="s">
        <v>648</v>
      </c>
      <c r="O73" s="26"/>
      <c r="P73" s="26"/>
      <c r="Q73" s="26"/>
      <c r="R73" s="26"/>
      <c r="S73" s="27"/>
      <c r="T73" s="28" t="s">
        <v>1313</v>
      </c>
      <c r="U73" s="27"/>
      <c r="V73" s="29" t="s">
        <v>1313</v>
      </c>
      <c r="W73" s="29">
        <v>6000000</v>
      </c>
      <c r="X73" s="38">
        <f>SUM(T73:W73)-U73</f>
        <v>6000000</v>
      </c>
      <c r="Y73" s="30">
        <f t="shared" si="13"/>
        <v>6000000</v>
      </c>
      <c r="Z73" s="30">
        <f t="shared" si="12"/>
        <v>0</v>
      </c>
      <c r="AA73" s="30"/>
      <c r="AB73" s="30">
        <f t="shared" si="14"/>
        <v>0</v>
      </c>
      <c r="AC73" s="26"/>
      <c r="AD73" s="31"/>
      <c r="AE73" s="32"/>
      <c r="AF73" s="23" t="s">
        <v>1314</v>
      </c>
      <c r="AG73" s="33">
        <f>IF( B73&gt;=DATE(2026,1,23),IF($AF73="Khách hàng thông thường", IFERROR(VLOOKUP($J73,'[1]CSBH THƯỞNG XE'!$I$1:$M$22,3,0),0),IF(OR($AF73="Khách hàng chuyển đổi xe xăng",$AF73="Khách hàng Khối Quân đội - Công An"),IFERROR(VLOOKUP($J73,'[1]CSBH THƯỞNG XE'!$I$1:$M$22,4,0),0),0)), 0)</f>
        <v>8500000</v>
      </c>
      <c r="AH73" s="33"/>
      <c r="AI73" s="33"/>
      <c r="AJ73" s="34">
        <f t="shared" si="15"/>
        <v>1750000</v>
      </c>
      <c r="AK73" s="35">
        <f t="shared" si="16"/>
        <v>1750000</v>
      </c>
      <c r="AL73" s="36">
        <v>1000000</v>
      </c>
      <c r="AM73" s="37"/>
      <c r="AN73" s="37">
        <f>IF(AP73="Voucher giờ trái đất",VLOOKUP(J73,'[1]CSBH THƯỞNG XE'!$I$3:$R$1000,10,0),0)</f>
        <v>0</v>
      </c>
      <c r="AO73" s="55">
        <f t="shared" si="17"/>
        <v>1750000</v>
      </c>
      <c r="AQ73" s="158">
        <f>SUMIF('Báo cáo lợi nhuận từng xe (2)'!$E$5:$E$245,'Lương năng suất'!N73,'Báo cáo lợi nhuận từng xe (2)'!$L$5:$L$245)</f>
        <v>1750000</v>
      </c>
      <c r="AR73" s="158">
        <f t="shared" si="18"/>
        <v>0</v>
      </c>
    </row>
    <row r="74" spans="1:44" ht="51" customHeight="1" x14ac:dyDescent="0.25">
      <c r="A74" s="17">
        <v>46091</v>
      </c>
      <c r="B74" s="17">
        <v>46100</v>
      </c>
      <c r="C74" s="18" t="s">
        <v>928</v>
      </c>
      <c r="D74" s="19" t="s">
        <v>1321</v>
      </c>
      <c r="E74" s="19" t="s">
        <v>1352</v>
      </c>
      <c r="F74" s="20" t="s">
        <v>1328</v>
      </c>
      <c r="G74" s="20" t="s">
        <v>262</v>
      </c>
      <c r="H74" s="21"/>
      <c r="I74" s="21"/>
      <c r="J74" s="22" t="s">
        <v>1311</v>
      </c>
      <c r="K74" s="23" t="s">
        <v>1311</v>
      </c>
      <c r="L74" s="24" t="s">
        <v>1326</v>
      </c>
      <c r="M74" s="25">
        <v>1</v>
      </c>
      <c r="N74" s="24" t="s">
        <v>263</v>
      </c>
      <c r="O74" s="26"/>
      <c r="P74" s="26"/>
      <c r="Q74" s="26"/>
      <c r="R74" s="26"/>
      <c r="S74" s="27"/>
      <c r="T74" s="28">
        <v>8322545</v>
      </c>
      <c r="U74" s="27"/>
      <c r="V74" s="29" t="s">
        <v>1313</v>
      </c>
      <c r="W74" s="29">
        <v>0</v>
      </c>
      <c r="X74" s="161">
        <f t="shared" ref="X74:X75" si="19">SUM(T74:W74)-U74</f>
        <v>8322545</v>
      </c>
      <c r="Y74" s="162">
        <f ca="1">AB74+W74</f>
        <v>0</v>
      </c>
      <c r="Z74" s="30">
        <f t="shared" si="12"/>
        <v>0</v>
      </c>
      <c r="AA74" s="30">
        <f>IF(OR(T74 &gt; VLOOKUP(J74,'[1]CSBH THƯỞNG XE'!$J$26:$R$34,6,0), ISTEXT(T74)),
    VLOOKUP(J74,'[1]CSBH THƯỞNG XE'!$J$26:$R$34,9,0),
0)</f>
        <v>677818.18181818165</v>
      </c>
      <c r="AB74" s="30">
        <f t="shared" ca="1" si="14"/>
        <v>0</v>
      </c>
      <c r="AC74" s="26"/>
      <c r="AD74" s="31"/>
      <c r="AE74" s="32"/>
      <c r="AF74" s="23" t="s">
        <v>1314</v>
      </c>
      <c r="AG74" s="33">
        <f>IF( B74&gt;=DATE(2026,1,23),IF($AF74="Khách hàng thông thường", IFERROR(VLOOKUP($J74,'[1]CSBH THƯỞNG XE'!$I$1:$M$22,3,0),0),IF(OR($AF74="Khách hàng chuyển đổi xe xăng",$AF74="Khách hàng Khối Quân đội - Công An"),IFERROR(VLOOKUP($J74,'[1]CSBH THƯỞNG XE'!$I$1:$M$22,4,0),0),0)), 0)</f>
        <v>18000000</v>
      </c>
      <c r="AH74" s="33"/>
      <c r="AI74" s="33"/>
      <c r="AJ74" s="34">
        <f t="shared" ca="1" si="15"/>
        <v>12600000</v>
      </c>
      <c r="AK74" s="35">
        <f t="shared" ca="1" si="16"/>
        <v>12600000</v>
      </c>
      <c r="AL74" s="36">
        <v>0</v>
      </c>
      <c r="AM74" s="37">
        <v>0</v>
      </c>
      <c r="AN74" s="37">
        <f>IF(AP74="Voucher giờ trái đất",VLOOKUP(J74,'[1]CSBH THƯỞNG XE'!$I$3:$R$1000,10,0),0)</f>
        <v>0</v>
      </c>
      <c r="AO74" s="55">
        <f t="shared" ca="1" si="17"/>
        <v>12600000</v>
      </c>
      <c r="AQ74" s="158">
        <f ca="1">SUMIF('Báo cáo lợi nhuận từng xe (2)'!$E$5:$E$245,'Lương năng suất'!N74,'Báo cáo lợi nhuận từng xe (2)'!$L$5:$L$245)</f>
        <v>4200000</v>
      </c>
      <c r="AR74" s="158">
        <f t="shared" ca="1" si="18"/>
        <v>0</v>
      </c>
    </row>
    <row r="75" spans="1:44" ht="51" customHeight="1" x14ac:dyDescent="0.25">
      <c r="A75" s="17">
        <v>45999</v>
      </c>
      <c r="B75" s="17">
        <v>46100</v>
      </c>
      <c r="C75" s="18" t="s">
        <v>930</v>
      </c>
      <c r="D75" s="19" t="s">
        <v>1341</v>
      </c>
      <c r="E75" s="19" t="s">
        <v>1407</v>
      </c>
      <c r="F75" s="20" t="s">
        <v>1359</v>
      </c>
      <c r="G75" s="20" t="s">
        <v>139</v>
      </c>
      <c r="H75" s="21"/>
      <c r="I75" s="21"/>
      <c r="J75" s="22" t="s">
        <v>1311</v>
      </c>
      <c r="K75" s="23" t="s">
        <v>1390</v>
      </c>
      <c r="L75" s="24" t="s">
        <v>1312</v>
      </c>
      <c r="M75" s="25">
        <v>1</v>
      </c>
      <c r="N75" s="24" t="s">
        <v>140</v>
      </c>
      <c r="O75" s="26"/>
      <c r="P75" s="26"/>
      <c r="Q75" s="26"/>
      <c r="R75" s="26"/>
      <c r="S75" s="27">
        <v>544545.45454545447</v>
      </c>
      <c r="T75" s="28">
        <v>9857000</v>
      </c>
      <c r="U75" s="27"/>
      <c r="V75" s="29" t="s">
        <v>1313</v>
      </c>
      <c r="W75" s="29">
        <v>0</v>
      </c>
      <c r="X75" s="161">
        <f t="shared" si="19"/>
        <v>9857000</v>
      </c>
      <c r="Y75" s="162">
        <f ca="1">AB75+W75</f>
        <v>0</v>
      </c>
      <c r="Z75" s="30">
        <f t="shared" si="12"/>
        <v>0</v>
      </c>
      <c r="AA75" s="30">
        <f>IF(OR(T75 &gt; VLOOKUP(J75,'[1]CSBH THƯỞNG XE'!$J$26:$R$34,6,0), ISTEXT(T75)),
    VLOOKUP(J75,'[1]CSBH THƯỞNG XE'!$J$26:$R$34,9,0),
0)</f>
        <v>677818.18181818165</v>
      </c>
      <c r="AB75" s="30">
        <f t="shared" ca="1" si="14"/>
        <v>0</v>
      </c>
      <c r="AC75" s="26"/>
      <c r="AD75" s="31"/>
      <c r="AE75" s="32"/>
      <c r="AF75" s="23" t="s">
        <v>1314</v>
      </c>
      <c r="AG75" s="33">
        <f>IF( B75&gt;=DATE(2026,1,23),IF($AF75="Khách hàng thông thường", IFERROR(VLOOKUP($J75,'[1]CSBH THƯỞNG XE'!$I$1:$M$22,3,0),0),IF(OR($AF75="Khách hàng chuyển đổi xe xăng",$AF75="Khách hàng Khối Quân đội - Công An"),IFERROR(VLOOKUP($J75,'[1]CSBH THƯỞNG XE'!$I$1:$M$22,4,0),0),0)), 0)</f>
        <v>18000000</v>
      </c>
      <c r="AH75" s="33"/>
      <c r="AI75" s="33"/>
      <c r="AJ75" s="34">
        <f t="shared" ca="1" si="15"/>
        <v>12600000</v>
      </c>
      <c r="AK75" s="35">
        <f t="shared" ca="1" si="16"/>
        <v>11922182</v>
      </c>
      <c r="AL75" s="36">
        <v>0</v>
      </c>
      <c r="AM75" s="37">
        <v>677818</v>
      </c>
      <c r="AN75" s="37">
        <f>IF(AP75="Voucher giờ trái đất",VLOOKUP(J75,'[1]CSBH THƯỞNG XE'!$I$3:$R$1000,10,0),0)</f>
        <v>0</v>
      </c>
      <c r="AO75" s="55">
        <f t="shared" ca="1" si="17"/>
        <v>11922182</v>
      </c>
      <c r="AQ75" s="158">
        <f ca="1">SUMIF('Báo cáo lợi nhuận từng xe (2)'!$E$5:$E$245,'Lương năng suất'!N75,'Báo cáo lợi nhuận từng xe (2)'!$L$5:$L$245)</f>
        <v>4200000</v>
      </c>
      <c r="AR75" s="158">
        <f t="shared" ca="1" si="18"/>
        <v>0</v>
      </c>
    </row>
    <row r="76" spans="1:44" ht="51" customHeight="1" x14ac:dyDescent="0.25">
      <c r="A76" s="17">
        <v>46098</v>
      </c>
      <c r="B76" s="17">
        <v>46100</v>
      </c>
      <c r="C76" s="18" t="s">
        <v>932</v>
      </c>
      <c r="D76" s="19" t="s">
        <v>1333</v>
      </c>
      <c r="E76" s="19" t="s">
        <v>1408</v>
      </c>
      <c r="F76" s="20" t="s">
        <v>1335</v>
      </c>
      <c r="G76" s="20" t="s">
        <v>364</v>
      </c>
      <c r="H76" s="21"/>
      <c r="I76" s="21"/>
      <c r="J76" s="22" t="s">
        <v>1355</v>
      </c>
      <c r="K76" s="23" t="s">
        <v>334</v>
      </c>
      <c r="L76" s="24" t="s">
        <v>1340</v>
      </c>
      <c r="M76" s="25">
        <v>1</v>
      </c>
      <c r="N76" s="24" t="s">
        <v>365</v>
      </c>
      <c r="O76" s="26"/>
      <c r="P76" s="26"/>
      <c r="Q76" s="26"/>
      <c r="R76" s="26"/>
      <c r="S76" s="27"/>
      <c r="T76" s="28">
        <v>0</v>
      </c>
      <c r="U76" s="27"/>
      <c r="V76" s="29">
        <v>0</v>
      </c>
      <c r="W76" s="29">
        <v>0</v>
      </c>
      <c r="X76" s="30">
        <f>SUM(T76:W76)-U76-T76</f>
        <v>0</v>
      </c>
      <c r="Y76" s="30">
        <f t="shared" si="13"/>
        <v>0</v>
      </c>
      <c r="Z76" s="30">
        <f t="shared" si="12"/>
        <v>0</v>
      </c>
      <c r="AA76" s="30"/>
      <c r="AB76" s="30">
        <f t="shared" si="14"/>
        <v>0</v>
      </c>
      <c r="AC76" s="26"/>
      <c r="AD76" s="31"/>
      <c r="AE76" s="32"/>
      <c r="AF76" s="23" t="s">
        <v>1314</v>
      </c>
      <c r="AG76" s="33">
        <f>IF( B76&gt;=DATE(2026,1,23),IF($AF76="Khách hàng thông thường", IFERROR(VLOOKUP($J76,'[1]CSBH THƯỞNG XE'!$I$1:$M$22,3,0),0),IF(OR($AF76="Khách hàng chuyển đổi xe xăng",$AF76="Khách hàng Khối Quân đội - Công An"),IFERROR(VLOOKUP($J76,'[1]CSBH THƯỞNG XE'!$I$1:$M$22,4,0),0),0)), 0)</f>
        <v>19000000</v>
      </c>
      <c r="AH76" s="33"/>
      <c r="AI76" s="33"/>
      <c r="AJ76" s="34">
        <f t="shared" si="15"/>
        <v>13300000</v>
      </c>
      <c r="AK76" s="35">
        <f t="shared" si="16"/>
        <v>13300000</v>
      </c>
      <c r="AL76" s="36">
        <v>0</v>
      </c>
      <c r="AM76" s="37"/>
      <c r="AN76" s="37">
        <f>IF(AP76="Voucher giờ trái đất",VLOOKUP(J76,'[1]CSBH THƯỞNG XE'!$I$3:$R$1000,10,0),0)</f>
        <v>0</v>
      </c>
      <c r="AO76" s="55">
        <f t="shared" si="17"/>
        <v>13300000</v>
      </c>
      <c r="AQ76" s="158">
        <f>SUMIF('Báo cáo lợi nhuận từng xe (2)'!$E$5:$E$245,'Lương năng suất'!N76,'Báo cáo lợi nhuận từng xe (2)'!$L$5:$L$245)</f>
        <v>13300000</v>
      </c>
      <c r="AR76" s="158">
        <f t="shared" si="18"/>
        <v>0</v>
      </c>
    </row>
    <row r="77" spans="1:44" ht="51" customHeight="1" x14ac:dyDescent="0.25">
      <c r="A77" s="17">
        <v>46075</v>
      </c>
      <c r="B77" s="17">
        <v>46100</v>
      </c>
      <c r="C77" s="18" t="s">
        <v>934</v>
      </c>
      <c r="D77" s="19" t="s">
        <v>1308</v>
      </c>
      <c r="E77" s="19" t="s">
        <v>1385</v>
      </c>
      <c r="F77" s="20" t="s">
        <v>1310</v>
      </c>
      <c r="G77" s="20" t="s">
        <v>175</v>
      </c>
      <c r="H77" s="21"/>
      <c r="I77" s="21"/>
      <c r="J77" s="22" t="s">
        <v>1311</v>
      </c>
      <c r="K77" s="23" t="s">
        <v>106</v>
      </c>
      <c r="L77" s="24" t="s">
        <v>1326</v>
      </c>
      <c r="M77" s="25">
        <v>1</v>
      </c>
      <c r="N77" s="24" t="s">
        <v>176</v>
      </c>
      <c r="O77" s="26"/>
      <c r="P77" s="26"/>
      <c r="Q77" s="26"/>
      <c r="R77" s="26"/>
      <c r="S77" s="27"/>
      <c r="T77" s="28">
        <v>8960909.0909090899</v>
      </c>
      <c r="U77" s="27"/>
      <c r="V77" s="29" t="s">
        <v>1313</v>
      </c>
      <c r="W77" s="29">
        <v>0</v>
      </c>
      <c r="X77" s="30">
        <f>SUM(T77:W77)-U77-T77</f>
        <v>0</v>
      </c>
      <c r="Y77" s="30">
        <f t="shared" si="13"/>
        <v>0</v>
      </c>
      <c r="Z77" s="30">
        <f t="shared" si="12"/>
        <v>0</v>
      </c>
      <c r="AA77" s="30">
        <f>IF(OR(T77 &gt; VLOOKUP(J77,'[1]CSBH THƯỞNG XE'!$J$26:$R$34,6,0), ISTEXT(T77)),
    VLOOKUP(J77,'[1]CSBH THƯỞNG XE'!$J$26:$R$34,9,0),
0)</f>
        <v>677818.18181818165</v>
      </c>
      <c r="AB77" s="30">
        <f t="shared" si="14"/>
        <v>0</v>
      </c>
      <c r="AC77" s="26"/>
      <c r="AD77" s="31"/>
      <c r="AE77" s="32"/>
      <c r="AF77" s="23" t="s">
        <v>1314</v>
      </c>
      <c r="AG77" s="33">
        <f>IF( B77&gt;=DATE(2026,1,23),IF($AF77="Khách hàng thông thường", IFERROR(VLOOKUP($J77,'[1]CSBH THƯỞNG XE'!$I$1:$M$22,3,0),0),IF(OR($AF77="Khách hàng chuyển đổi xe xăng",$AF77="Khách hàng Khối Quân đội - Công An"),IFERROR(VLOOKUP($J77,'[1]CSBH THƯỞNG XE'!$I$1:$M$22,4,0),0),0)), 0)</f>
        <v>18000000</v>
      </c>
      <c r="AH77" s="33"/>
      <c r="AI77" s="33"/>
      <c r="AJ77" s="34">
        <f t="shared" si="15"/>
        <v>12600000</v>
      </c>
      <c r="AK77" s="35">
        <f t="shared" si="16"/>
        <v>12600000</v>
      </c>
      <c r="AL77" s="36">
        <v>0</v>
      </c>
      <c r="AM77" s="37"/>
      <c r="AN77" s="37">
        <f>IF(AP77="Voucher giờ trái đất",VLOOKUP(J77,'[1]CSBH THƯỞNG XE'!$I$3:$R$1000,10,0),0)</f>
        <v>0</v>
      </c>
      <c r="AO77" s="55">
        <f t="shared" si="17"/>
        <v>12600000</v>
      </c>
      <c r="AQ77" s="158">
        <f>SUMIF('Báo cáo lợi nhuận từng xe (2)'!$E$5:$E$245,'Lương năng suất'!N77,'Báo cáo lợi nhuận từng xe (2)'!$L$5:$L$245)</f>
        <v>12600000</v>
      </c>
      <c r="AR77" s="158">
        <f t="shared" si="18"/>
        <v>0</v>
      </c>
    </row>
    <row r="78" spans="1:44" ht="51" customHeight="1" x14ac:dyDescent="0.25">
      <c r="A78" s="17">
        <v>46084</v>
      </c>
      <c r="B78" s="17">
        <v>46100</v>
      </c>
      <c r="C78" s="18" t="s">
        <v>936</v>
      </c>
      <c r="D78" s="19" t="s">
        <v>1315</v>
      </c>
      <c r="E78" s="19" t="s">
        <v>1368</v>
      </c>
      <c r="F78" s="20" t="s">
        <v>1345</v>
      </c>
      <c r="G78" s="20" t="s">
        <v>632</v>
      </c>
      <c r="H78" s="21"/>
      <c r="I78" s="21"/>
      <c r="J78" s="22" t="s">
        <v>1318</v>
      </c>
      <c r="K78" s="23" t="s">
        <v>1324</v>
      </c>
      <c r="L78" s="24" t="s">
        <v>1409</v>
      </c>
      <c r="M78" s="25">
        <v>1</v>
      </c>
      <c r="N78" s="24" t="s">
        <v>633</v>
      </c>
      <c r="O78" s="26"/>
      <c r="P78" s="26"/>
      <c r="Q78" s="26"/>
      <c r="R78" s="26"/>
      <c r="S78" s="27">
        <v>4306909.0909090908</v>
      </c>
      <c r="T78" s="164"/>
      <c r="U78" s="27"/>
      <c r="V78" s="29">
        <v>2120000</v>
      </c>
      <c r="W78" s="29">
        <v>0</v>
      </c>
      <c r="X78" s="30">
        <f>SUM(T78:W78)-U78-V78</f>
        <v>0</v>
      </c>
      <c r="Y78" s="30">
        <f t="shared" si="13"/>
        <v>0</v>
      </c>
      <c r="Z78" s="30">
        <f t="shared" si="12"/>
        <v>0</v>
      </c>
      <c r="AA78" s="30"/>
      <c r="AB78" s="30">
        <f t="shared" si="14"/>
        <v>0</v>
      </c>
      <c r="AC78" s="26"/>
      <c r="AD78" s="31"/>
      <c r="AE78" s="32"/>
      <c r="AF78" s="23" t="s">
        <v>1314</v>
      </c>
      <c r="AG78" s="33">
        <f>IF( B78&gt;=DATE(2026,1,23),IF($AF78="Khách hàng thông thường", IFERROR(VLOOKUP($J78,'[1]CSBH THƯỞNG XE'!$I$1:$M$22,3,0),0),IF(OR($AF78="Khách hàng chuyển đổi xe xăng",$AF78="Khách hàng Khối Quân đội - Công An"),IFERROR(VLOOKUP($J78,'[1]CSBH THƯỞNG XE'!$I$1:$M$22,4,0),0),0)), 0)</f>
        <v>10000000</v>
      </c>
      <c r="AH78" s="33"/>
      <c r="AI78" s="33"/>
      <c r="AJ78" s="34">
        <f t="shared" si="15"/>
        <v>7000000</v>
      </c>
      <c r="AK78" s="35">
        <f t="shared" si="16"/>
        <v>2262400</v>
      </c>
      <c r="AL78" s="36">
        <v>0</v>
      </c>
      <c r="AM78" s="176">
        <v>4737600</v>
      </c>
      <c r="AN78" s="37">
        <f>IF(AP78="Voucher giờ trái đất",VLOOKUP(J78,'[1]CSBH THƯỞNG XE'!$I$3:$R$1000,10,0),0)</f>
        <v>0</v>
      </c>
      <c r="AO78" s="55">
        <f t="shared" si="17"/>
        <v>2262400</v>
      </c>
      <c r="AQ78" s="158">
        <f>SUMIF('Báo cáo lợi nhuận từng xe (2)'!$E$5:$E$245,'Lương năng suất'!N78,'Báo cáo lợi nhuận từng xe (2)'!$L$5:$L$245)</f>
        <v>2262400</v>
      </c>
      <c r="AR78" s="158">
        <f t="shared" si="18"/>
        <v>0</v>
      </c>
    </row>
    <row r="79" spans="1:44" ht="51" customHeight="1" x14ac:dyDescent="0.25">
      <c r="A79" s="17">
        <v>46091</v>
      </c>
      <c r="B79" s="17">
        <v>46100</v>
      </c>
      <c r="C79" s="18" t="s">
        <v>938</v>
      </c>
      <c r="D79" s="19" t="s">
        <v>1315</v>
      </c>
      <c r="E79" s="19" t="s">
        <v>1410</v>
      </c>
      <c r="F79" s="20" t="s">
        <v>1345</v>
      </c>
      <c r="G79" s="20" t="s">
        <v>629</v>
      </c>
      <c r="H79" s="21"/>
      <c r="I79" s="21"/>
      <c r="J79" s="22" t="s">
        <v>1318</v>
      </c>
      <c r="K79" s="23" t="s">
        <v>1324</v>
      </c>
      <c r="L79" s="24" t="s">
        <v>1409</v>
      </c>
      <c r="M79" s="25">
        <v>1</v>
      </c>
      <c r="N79" s="24" t="s">
        <v>630</v>
      </c>
      <c r="O79" s="26"/>
      <c r="P79" s="26"/>
      <c r="Q79" s="26"/>
      <c r="R79" s="26"/>
      <c r="S79" s="27"/>
      <c r="T79" s="28">
        <v>0</v>
      </c>
      <c r="U79" s="27"/>
      <c r="V79" s="29">
        <v>1286000</v>
      </c>
      <c r="W79" s="29">
        <v>0</v>
      </c>
      <c r="X79" s="30">
        <f>SUM(T79:W79)-U79-V79</f>
        <v>0</v>
      </c>
      <c r="Y79" s="30">
        <f t="shared" si="13"/>
        <v>0</v>
      </c>
      <c r="Z79" s="30">
        <f t="shared" si="12"/>
        <v>0</v>
      </c>
      <c r="AA79" s="30"/>
      <c r="AB79" s="30">
        <f t="shared" si="14"/>
        <v>0</v>
      </c>
      <c r="AC79" s="26"/>
      <c r="AD79" s="31"/>
      <c r="AE79" s="32"/>
      <c r="AF79" s="23" t="s">
        <v>1314</v>
      </c>
      <c r="AG79" s="33">
        <f>IF( B79&gt;=DATE(2026,1,23),IF($AF79="Khách hàng thông thường", IFERROR(VLOOKUP($J79,'[1]CSBH THƯỞNG XE'!$I$1:$M$22,3,0),0),IF(OR($AF79="Khách hàng chuyển đổi xe xăng",$AF79="Khách hàng Khối Quân đội - Công An"),IFERROR(VLOOKUP($J79,'[1]CSBH THƯỞNG XE'!$I$1:$M$22,4,0),0),0)), 0)</f>
        <v>10000000</v>
      </c>
      <c r="AH79" s="33"/>
      <c r="AI79" s="33"/>
      <c r="AJ79" s="34">
        <f t="shared" si="15"/>
        <v>7000000</v>
      </c>
      <c r="AK79" s="35">
        <f t="shared" si="16"/>
        <v>7000000</v>
      </c>
      <c r="AL79" s="36">
        <v>0</v>
      </c>
      <c r="AM79" s="37"/>
      <c r="AN79" s="37">
        <f>IF(AP79="Voucher giờ trái đất",VLOOKUP(J79,'[1]CSBH THƯỞNG XE'!$I$3:$R$1000,10,0),0)</f>
        <v>0</v>
      </c>
      <c r="AO79" s="55">
        <f t="shared" si="17"/>
        <v>7000000</v>
      </c>
      <c r="AQ79" s="158">
        <f>SUMIF('Báo cáo lợi nhuận từng xe (2)'!$E$5:$E$245,'Lương năng suất'!N79,'Báo cáo lợi nhuận từng xe (2)'!$L$5:$L$245)</f>
        <v>7000000</v>
      </c>
      <c r="AR79" s="158">
        <f t="shared" si="18"/>
        <v>0</v>
      </c>
    </row>
    <row r="80" spans="1:44" ht="51" customHeight="1" x14ac:dyDescent="0.25">
      <c r="A80" s="17">
        <v>46092</v>
      </c>
      <c r="B80" s="17">
        <v>46101</v>
      </c>
      <c r="C80" s="18" t="s">
        <v>940</v>
      </c>
      <c r="D80" s="19" t="s">
        <v>1315</v>
      </c>
      <c r="E80" s="19" t="s">
        <v>1411</v>
      </c>
      <c r="F80" s="20" t="s">
        <v>1345</v>
      </c>
      <c r="G80" s="20" t="s">
        <v>202</v>
      </c>
      <c r="H80" s="21"/>
      <c r="I80" s="21"/>
      <c r="J80" s="22" t="s">
        <v>106</v>
      </c>
      <c r="K80" s="23" t="s">
        <v>106</v>
      </c>
      <c r="L80" s="24" t="s">
        <v>1346</v>
      </c>
      <c r="M80" s="25">
        <v>1</v>
      </c>
      <c r="N80" s="24" t="s">
        <v>203</v>
      </c>
      <c r="O80" s="26"/>
      <c r="P80" s="26"/>
      <c r="Q80" s="26"/>
      <c r="R80" s="26"/>
      <c r="S80" s="27"/>
      <c r="T80" s="28">
        <v>8769854.5454545449</v>
      </c>
      <c r="U80" s="27"/>
      <c r="V80" s="29">
        <v>0</v>
      </c>
      <c r="W80" s="29">
        <v>5000000</v>
      </c>
      <c r="X80" s="30">
        <f t="shared" ref="X80:X82" si="20">SUM(T80:W80)-U80-T80</f>
        <v>5000000</v>
      </c>
      <c r="Y80" s="30">
        <f t="shared" si="13"/>
        <v>5000000</v>
      </c>
      <c r="Z80" s="30">
        <f t="shared" si="12"/>
        <v>0</v>
      </c>
      <c r="AA80" s="30">
        <f>IF(OR(T80 &gt; VLOOKUP(J80,'[1]CSBH THƯỞNG XE'!$J$26:$R$34,6,0), ISTEXT(T80)),
    VLOOKUP(J80,'[1]CSBH THƯỞNG XE'!$J$26:$R$34,9,0),
0)</f>
        <v>677818.18181818165</v>
      </c>
      <c r="AB80" s="30">
        <f t="shared" si="14"/>
        <v>0</v>
      </c>
      <c r="AC80" s="26"/>
      <c r="AD80" s="31"/>
      <c r="AE80" s="32"/>
      <c r="AF80" s="23" t="s">
        <v>1314</v>
      </c>
      <c r="AG80" s="33">
        <f>IF( B80&gt;=DATE(2026,1,23),IF($AF80="Khách hàng thông thường", IFERROR(VLOOKUP($J80,'[1]CSBH THƯỞNG XE'!$I$1:$M$22,3,0),0),IF(OR($AF80="Khách hàng chuyển đổi xe xăng",$AF80="Khách hàng Khối Quân đội - Công An"),IFERROR(VLOOKUP($J80,'[1]CSBH THƯỞNG XE'!$I$1:$M$22,4,0),0),0)), 0)</f>
        <v>18000000</v>
      </c>
      <c r="AH80" s="33"/>
      <c r="AI80" s="33"/>
      <c r="AJ80" s="34">
        <f t="shared" si="15"/>
        <v>9100000</v>
      </c>
      <c r="AK80" s="35">
        <f t="shared" si="16"/>
        <v>9100000</v>
      </c>
      <c r="AL80" s="36">
        <v>0</v>
      </c>
      <c r="AM80" s="37"/>
      <c r="AN80" s="37">
        <f>IF(AP80="Voucher giờ trái đất",VLOOKUP(J80,'[1]CSBH THƯỞNG XE'!$I$3:$R$1000,10,0),0)</f>
        <v>0</v>
      </c>
      <c r="AO80" s="55">
        <f t="shared" si="17"/>
        <v>9100000</v>
      </c>
      <c r="AQ80" s="158">
        <f>SUMIF('Báo cáo lợi nhuận từng xe (2)'!$E$5:$E$245,'Lương năng suất'!N80,'Báo cáo lợi nhuận từng xe (2)'!$L$5:$L$245)</f>
        <v>9100000</v>
      </c>
      <c r="AR80" s="158">
        <f t="shared" si="18"/>
        <v>0</v>
      </c>
    </row>
    <row r="81" spans="1:44" ht="51" customHeight="1" x14ac:dyDescent="0.25">
      <c r="A81" s="17">
        <v>46080</v>
      </c>
      <c r="B81" s="17">
        <v>46101</v>
      </c>
      <c r="C81" s="18" t="s">
        <v>942</v>
      </c>
      <c r="D81" s="19" t="s">
        <v>1315</v>
      </c>
      <c r="E81" s="19" t="s">
        <v>1412</v>
      </c>
      <c r="F81" s="20" t="s">
        <v>1317</v>
      </c>
      <c r="G81" s="20" t="s">
        <v>346</v>
      </c>
      <c r="H81" s="21"/>
      <c r="I81" s="21"/>
      <c r="J81" s="22" t="s">
        <v>1355</v>
      </c>
      <c r="K81" s="23" t="s">
        <v>1324</v>
      </c>
      <c r="L81" s="24" t="s">
        <v>1346</v>
      </c>
      <c r="M81" s="25">
        <v>1</v>
      </c>
      <c r="N81" s="24" t="s">
        <v>347</v>
      </c>
      <c r="O81" s="26"/>
      <c r="P81" s="26"/>
      <c r="Q81" s="26"/>
      <c r="R81" s="26"/>
      <c r="S81" s="27"/>
      <c r="T81" s="28">
        <v>7874545.4545454541</v>
      </c>
      <c r="U81" s="27">
        <v>2260000</v>
      </c>
      <c r="V81" s="29"/>
      <c r="W81" s="29">
        <v>0</v>
      </c>
      <c r="X81" s="30">
        <f t="shared" si="20"/>
        <v>0</v>
      </c>
      <c r="Y81" s="30">
        <f t="shared" si="13"/>
        <v>0</v>
      </c>
      <c r="Z81" s="30">
        <f t="shared" si="12"/>
        <v>0</v>
      </c>
      <c r="AA81" s="30">
        <f>IF(OR(T81 &gt; VLOOKUP(J81,'[1]CSBH THƯỞNG XE'!$J$26:$R$34,6,0), ISTEXT(T81)),
    VLOOKUP(J81,'[1]CSBH THƯỞNG XE'!$J$26:$R$34,9,0),
0)</f>
        <v>1382181.8181818184</v>
      </c>
      <c r="AB81" s="30">
        <f t="shared" si="14"/>
        <v>0</v>
      </c>
      <c r="AC81" s="26"/>
      <c r="AD81" s="31"/>
      <c r="AE81" s="32"/>
      <c r="AF81" s="23" t="s">
        <v>1314</v>
      </c>
      <c r="AG81" s="33">
        <f>IF( B81&gt;=DATE(2026,1,23),IF($AF81="Khách hàng thông thường", IFERROR(VLOOKUP($J81,'[1]CSBH THƯỞNG XE'!$I$1:$M$22,3,0),0),IF(OR($AF81="Khách hàng chuyển đổi xe xăng",$AF81="Khách hàng Khối Quân đội - Công An"),IFERROR(VLOOKUP($J81,'[1]CSBH THƯỞNG XE'!$I$1:$M$22,4,0),0),0)), 0)</f>
        <v>19000000</v>
      </c>
      <c r="AH81" s="33"/>
      <c r="AI81" s="33"/>
      <c r="AJ81" s="34">
        <f t="shared" si="15"/>
        <v>13300000</v>
      </c>
      <c r="AK81" s="35">
        <f t="shared" si="16"/>
        <v>13300000</v>
      </c>
      <c r="AL81" s="36">
        <v>0</v>
      </c>
      <c r="AM81" s="37"/>
      <c r="AN81" s="37">
        <f>IF(AP81="Voucher giờ trái đất",VLOOKUP(J81,'[1]CSBH THƯỞNG XE'!$I$3:$R$1000,10,0),0)</f>
        <v>0</v>
      </c>
      <c r="AO81" s="55">
        <f t="shared" si="17"/>
        <v>13300000</v>
      </c>
      <c r="AQ81" s="158">
        <f>SUMIF('Báo cáo lợi nhuận từng xe (2)'!$E$5:$E$245,'Lương năng suất'!N81,'Báo cáo lợi nhuận từng xe (2)'!$L$5:$L$245)</f>
        <v>13300000</v>
      </c>
      <c r="AR81" s="158">
        <f t="shared" si="18"/>
        <v>0</v>
      </c>
    </row>
    <row r="82" spans="1:44" ht="51" customHeight="1" x14ac:dyDescent="0.25">
      <c r="A82" s="17">
        <v>46093</v>
      </c>
      <c r="B82" s="17">
        <v>46101</v>
      </c>
      <c r="C82" s="18" t="s">
        <v>944</v>
      </c>
      <c r="D82" s="19" t="s">
        <v>1315</v>
      </c>
      <c r="E82" s="19" t="s">
        <v>1344</v>
      </c>
      <c r="F82" s="20" t="s">
        <v>1345</v>
      </c>
      <c r="G82" s="20" t="s">
        <v>172</v>
      </c>
      <c r="H82" s="21"/>
      <c r="I82" s="21"/>
      <c r="J82" s="22" t="s">
        <v>106</v>
      </c>
      <c r="K82" s="23" t="s">
        <v>106</v>
      </c>
      <c r="L82" s="24" t="s">
        <v>1326</v>
      </c>
      <c r="M82" s="25">
        <v>1</v>
      </c>
      <c r="N82" s="24" t="s">
        <v>173</v>
      </c>
      <c r="O82" s="26"/>
      <c r="P82" s="26"/>
      <c r="Q82" s="26"/>
      <c r="R82" s="26"/>
      <c r="S82" s="27"/>
      <c r="T82" s="28">
        <v>8960909.0909090899</v>
      </c>
      <c r="U82" s="27"/>
      <c r="V82" s="29">
        <v>2260000</v>
      </c>
      <c r="W82" s="29">
        <v>0</v>
      </c>
      <c r="X82" s="30">
        <f t="shared" si="20"/>
        <v>2260000</v>
      </c>
      <c r="Y82" s="30">
        <f t="shared" si="13"/>
        <v>2260000</v>
      </c>
      <c r="Z82" s="30">
        <f t="shared" si="12"/>
        <v>0</v>
      </c>
      <c r="AA82" s="30">
        <f>IF(OR(T82 &gt; VLOOKUP(J82,'[1]CSBH THƯỞNG XE'!$J$26:$R$34,6,0), ISTEXT(T82)),
    VLOOKUP(J82,'[1]CSBH THƯỞNG XE'!$J$26:$R$34,9,0),
0)</f>
        <v>677818.18181818165</v>
      </c>
      <c r="AB82" s="30">
        <f t="shared" si="14"/>
        <v>0</v>
      </c>
      <c r="AC82" s="26"/>
      <c r="AD82" s="31"/>
      <c r="AE82" s="32"/>
      <c r="AF82" s="23" t="s">
        <v>1314</v>
      </c>
      <c r="AG82" s="33">
        <f>IF( B82&gt;=DATE(2026,1,23),IF($AF82="Khách hàng thông thường", IFERROR(VLOOKUP($J82,'[1]CSBH THƯỞNG XE'!$I$1:$M$22,3,0),0),IF(OR($AF82="Khách hàng chuyển đổi xe xăng",$AF82="Khách hàng Khối Quân đội - Công An"),IFERROR(VLOOKUP($J82,'[1]CSBH THƯỞNG XE'!$I$1:$M$22,4,0),0),0)), 0)</f>
        <v>18000000</v>
      </c>
      <c r="AH82" s="33"/>
      <c r="AI82" s="33"/>
      <c r="AJ82" s="34">
        <f t="shared" si="15"/>
        <v>11018000</v>
      </c>
      <c r="AK82" s="35">
        <f t="shared" si="16"/>
        <v>11018000</v>
      </c>
      <c r="AL82" s="36">
        <v>0</v>
      </c>
      <c r="AM82" s="37"/>
      <c r="AN82" s="37">
        <f>IF(AP82="Voucher giờ trái đất",VLOOKUP(J82,'[1]CSBH THƯỞNG XE'!$I$3:$R$1000,10,0),0)</f>
        <v>0</v>
      </c>
      <c r="AO82" s="55">
        <f t="shared" si="17"/>
        <v>11018000</v>
      </c>
      <c r="AQ82" s="158">
        <f>SUMIF('Báo cáo lợi nhuận từng xe (2)'!$E$5:$E$245,'Lương năng suất'!N82,'Báo cáo lợi nhuận từng xe (2)'!$L$5:$L$245)</f>
        <v>11018000</v>
      </c>
      <c r="AR82" s="158">
        <f t="shared" si="18"/>
        <v>0</v>
      </c>
    </row>
    <row r="83" spans="1:44" ht="51" customHeight="1" x14ac:dyDescent="0.25">
      <c r="A83" s="17">
        <v>46093</v>
      </c>
      <c r="B83" s="17">
        <v>46101</v>
      </c>
      <c r="C83" s="18" t="s">
        <v>946</v>
      </c>
      <c r="D83" s="19" t="s">
        <v>1333</v>
      </c>
      <c r="E83" s="19" t="s">
        <v>1395</v>
      </c>
      <c r="F83" s="20" t="s">
        <v>1339</v>
      </c>
      <c r="G83" s="20" t="s">
        <v>683</v>
      </c>
      <c r="H83" s="21"/>
      <c r="I83" s="21"/>
      <c r="J83" s="22" t="s">
        <v>528</v>
      </c>
      <c r="K83" s="23" t="s">
        <v>1336</v>
      </c>
      <c r="L83" s="24" t="s">
        <v>1337</v>
      </c>
      <c r="M83" s="25">
        <v>1</v>
      </c>
      <c r="N83" s="24" t="s">
        <v>684</v>
      </c>
      <c r="O83" s="26"/>
      <c r="P83" s="26"/>
      <c r="Q83" s="26"/>
      <c r="R83" s="26"/>
      <c r="S83" s="27"/>
      <c r="T83" s="28">
        <v>0</v>
      </c>
      <c r="U83" s="27"/>
      <c r="V83" s="29">
        <v>0</v>
      </c>
      <c r="W83" s="29">
        <v>3000000</v>
      </c>
      <c r="X83" s="38">
        <f t="shared" ref="X83:X88" si="21">SUM(T83:W83)-U83</f>
        <v>3000000</v>
      </c>
      <c r="Y83" s="30">
        <f t="shared" si="13"/>
        <v>3000000</v>
      </c>
      <c r="Z83" s="30">
        <f t="shared" si="12"/>
        <v>0</v>
      </c>
      <c r="AA83" s="30"/>
      <c r="AB83" s="30">
        <f t="shared" si="14"/>
        <v>0</v>
      </c>
      <c r="AC83" s="26"/>
      <c r="AD83" s="31"/>
      <c r="AE83" s="32"/>
      <c r="AF83" s="23" t="s">
        <v>1314</v>
      </c>
      <c r="AG83" s="33">
        <f>IF( B83&gt;=DATE(2026,1,23),IF($AF83="Khách hàng thông thường", IFERROR(VLOOKUP($J83,'[1]CSBH THƯỞNG XE'!$I$1:$M$22,3,0),0),IF(OR($AF83="Khách hàng chuyển đổi xe xăng",$AF83="Khách hàng Khối Quân đội - Công An"),IFERROR(VLOOKUP($J83,'[1]CSBH THƯỞNG XE'!$I$1:$M$22,4,0),0),0)), 0)</f>
        <v>8500000</v>
      </c>
      <c r="AH83" s="33"/>
      <c r="AI83" s="33"/>
      <c r="AJ83" s="34">
        <f t="shared" si="15"/>
        <v>3849999.9999999995</v>
      </c>
      <c r="AK83" s="35">
        <f t="shared" si="16"/>
        <v>3849999.9999999995</v>
      </c>
      <c r="AL83" s="36">
        <v>0</v>
      </c>
      <c r="AM83" s="37"/>
      <c r="AN83" s="37">
        <f>IF(AP83="Voucher giờ trái đất",VLOOKUP(J83,'[1]CSBH THƯỞNG XE'!$I$3:$R$1000,10,0),0)</f>
        <v>0</v>
      </c>
      <c r="AO83" s="55">
        <f t="shared" si="17"/>
        <v>3849999.9999999995</v>
      </c>
      <c r="AQ83" s="158">
        <f>SUMIF('Báo cáo lợi nhuận từng xe (2)'!$E$5:$E$245,'Lương năng suất'!N83,'Báo cáo lợi nhuận từng xe (2)'!$L$5:$L$245)</f>
        <v>3849999.9999999995</v>
      </c>
      <c r="AR83" s="158">
        <f t="shared" si="18"/>
        <v>0</v>
      </c>
    </row>
    <row r="84" spans="1:44" ht="51" customHeight="1" x14ac:dyDescent="0.25">
      <c r="A84" s="17">
        <v>46086</v>
      </c>
      <c r="B84" s="17">
        <v>46101</v>
      </c>
      <c r="C84" s="18" t="s">
        <v>948</v>
      </c>
      <c r="D84" s="19" t="s">
        <v>1341</v>
      </c>
      <c r="E84" s="19" t="s">
        <v>1413</v>
      </c>
      <c r="F84" s="20">
        <v>0</v>
      </c>
      <c r="G84" s="20" t="s">
        <v>418</v>
      </c>
      <c r="H84" s="21"/>
      <c r="I84" s="21"/>
      <c r="J84" s="22" t="s">
        <v>1329</v>
      </c>
      <c r="K84" s="23" t="s">
        <v>1324</v>
      </c>
      <c r="L84" s="24" t="s">
        <v>1326</v>
      </c>
      <c r="M84" s="25">
        <v>1</v>
      </c>
      <c r="N84" s="24" t="s">
        <v>419</v>
      </c>
      <c r="O84" s="26"/>
      <c r="P84" s="26"/>
      <c r="Q84" s="26"/>
      <c r="R84" s="26"/>
      <c r="S84" s="27"/>
      <c r="T84" s="28">
        <v>0</v>
      </c>
      <c r="U84" s="27"/>
      <c r="V84" s="29">
        <v>0</v>
      </c>
      <c r="W84" s="29">
        <v>0</v>
      </c>
      <c r="X84" s="161">
        <f t="shared" si="21"/>
        <v>0</v>
      </c>
      <c r="Y84" s="30">
        <f t="shared" si="13"/>
        <v>0</v>
      </c>
      <c r="Z84" s="30">
        <f t="shared" si="12"/>
        <v>0</v>
      </c>
      <c r="AA84" s="30"/>
      <c r="AB84" s="30">
        <f t="shared" si="14"/>
        <v>0</v>
      </c>
      <c r="AC84" s="26"/>
      <c r="AD84" s="31"/>
      <c r="AE84" s="32"/>
      <c r="AF84" s="23" t="s">
        <v>1314</v>
      </c>
      <c r="AG84" s="33">
        <f>IF( B84&gt;=DATE(2026,1,23),IF($AF84="Khách hàng thông thường", IFERROR(VLOOKUP($J84,'[1]CSBH THƯỞNG XE'!$I$1:$M$22,3,0),0),IF(OR($AF84="Khách hàng chuyển đổi xe xăng",$AF84="Khách hàng Khối Quân đội - Công An"),IFERROR(VLOOKUP($J84,'[1]CSBH THƯỞNG XE'!$I$1:$M$22,4,0),0),0)), 0)</f>
        <v>15000000</v>
      </c>
      <c r="AH84" s="33"/>
      <c r="AI84" s="33"/>
      <c r="AJ84" s="34">
        <f t="shared" si="15"/>
        <v>10500000</v>
      </c>
      <c r="AK84" s="35">
        <f>AJ84-AM84-AN84</f>
        <v>9337272.7272727266</v>
      </c>
      <c r="AL84" s="36">
        <v>0</v>
      </c>
      <c r="AM84" s="37">
        <v>1162727.2727272725</v>
      </c>
      <c r="AN84" s="37">
        <f>IF(AP84="Voucher giờ trái đất",VLOOKUP(J84,'[1]CSBH THƯỞNG XE'!$I$3:$R$1000,10,0),0)</f>
        <v>0</v>
      </c>
      <c r="AO84" s="55">
        <f t="shared" si="17"/>
        <v>9337272.7272727266</v>
      </c>
      <c r="AQ84" s="158">
        <f>SUMIF('Báo cáo lợi nhuận từng xe (2)'!$E$5:$E$245,'Lương năng suất'!N84,'Báo cáo lợi nhuận từng xe (2)'!$L$5:$L$245)</f>
        <v>9337272.7272727266</v>
      </c>
      <c r="AR84" s="158">
        <f t="shared" si="18"/>
        <v>0</v>
      </c>
    </row>
    <row r="85" spans="1:44" ht="51" customHeight="1" x14ac:dyDescent="0.25">
      <c r="A85" s="17">
        <v>46091</v>
      </c>
      <c r="B85" s="17">
        <v>46101</v>
      </c>
      <c r="C85" s="18" t="s">
        <v>950</v>
      </c>
      <c r="D85" s="19" t="s">
        <v>1315</v>
      </c>
      <c r="E85" s="19" t="s">
        <v>1316</v>
      </c>
      <c r="F85" s="20" t="s">
        <v>1317</v>
      </c>
      <c r="G85" s="20" t="s">
        <v>584</v>
      </c>
      <c r="H85" s="21"/>
      <c r="I85" s="21"/>
      <c r="J85" s="22" t="s">
        <v>528</v>
      </c>
      <c r="K85" s="23" t="s">
        <v>1324</v>
      </c>
      <c r="L85" s="24" t="s">
        <v>1326</v>
      </c>
      <c r="M85" s="25">
        <v>1</v>
      </c>
      <c r="N85" s="24" t="s">
        <v>585</v>
      </c>
      <c r="O85" s="26"/>
      <c r="P85" s="26"/>
      <c r="Q85" s="26"/>
      <c r="R85" s="26"/>
      <c r="S85" s="27">
        <v>4306909.0909090908</v>
      </c>
      <c r="T85" s="28" t="s">
        <v>1922</v>
      </c>
      <c r="U85" s="27">
        <v>2120000</v>
      </c>
      <c r="V85" s="165"/>
      <c r="W85" s="29">
        <v>0</v>
      </c>
      <c r="X85" s="38">
        <f t="shared" si="21"/>
        <v>0</v>
      </c>
      <c r="Y85" s="30">
        <f t="shared" si="13"/>
        <v>0</v>
      </c>
      <c r="Z85" s="30">
        <f t="shared" si="12"/>
        <v>0</v>
      </c>
      <c r="AA85" s="30"/>
      <c r="AB85" s="30">
        <f t="shared" si="14"/>
        <v>0</v>
      </c>
      <c r="AC85" s="26"/>
      <c r="AD85" s="31"/>
      <c r="AE85" s="32"/>
      <c r="AF85" s="23" t="s">
        <v>1314</v>
      </c>
      <c r="AG85" s="33">
        <f>IF( B85&gt;=DATE(2026,1,23),IF($AF85="Khách hàng thông thường", IFERROR(VLOOKUP($J85,'[1]CSBH THƯỞNG XE'!$I$1:$M$22,3,0),0),IF(OR($AF85="Khách hàng chuyển đổi xe xăng",$AF85="Khách hàng Khối Quân đội - Công An"),IFERROR(VLOOKUP($J85,'[1]CSBH THƯỞNG XE'!$I$1:$M$22,4,0),0),0)), 0)</f>
        <v>8500000</v>
      </c>
      <c r="AH85" s="33"/>
      <c r="AI85" s="33"/>
      <c r="AJ85" s="34">
        <f t="shared" si="15"/>
        <v>5950000</v>
      </c>
      <c r="AK85" s="35">
        <f t="shared" si="16"/>
        <v>1643090.9090909092</v>
      </c>
      <c r="AL85" s="36">
        <v>0</v>
      </c>
      <c r="AM85" s="37">
        <v>4306909.0909090908</v>
      </c>
      <c r="AN85" s="37">
        <f>IF(AP85="Voucher giờ trái đất",VLOOKUP(J85,'[1]CSBH THƯỞNG XE'!$I$3:$R$1000,10,0),0)</f>
        <v>0</v>
      </c>
      <c r="AO85" s="55">
        <f t="shared" si="17"/>
        <v>1643090.9090909092</v>
      </c>
      <c r="AQ85" s="158">
        <f>SUMIF('Báo cáo lợi nhuận từng xe (2)'!$E$5:$E$245,'Lương năng suất'!N85,'Báo cáo lợi nhuận từng xe (2)'!$L$5:$L$245)</f>
        <v>1643090.9090909092</v>
      </c>
      <c r="AR85" s="158">
        <f t="shared" si="18"/>
        <v>0</v>
      </c>
    </row>
    <row r="86" spans="1:44" ht="51" customHeight="1" x14ac:dyDescent="0.25">
      <c r="A86" s="17">
        <v>46094</v>
      </c>
      <c r="B86" s="17">
        <v>46101</v>
      </c>
      <c r="C86" s="18" t="s">
        <v>952</v>
      </c>
      <c r="D86" s="19" t="s">
        <v>1341</v>
      </c>
      <c r="E86" s="19" t="s">
        <v>1407</v>
      </c>
      <c r="F86" s="20" t="s">
        <v>1359</v>
      </c>
      <c r="G86" s="20" t="s">
        <v>303</v>
      </c>
      <c r="H86" s="21"/>
      <c r="I86" s="21"/>
      <c r="J86" s="22" t="s">
        <v>1311</v>
      </c>
      <c r="K86" s="23" t="s">
        <v>1390</v>
      </c>
      <c r="L86" s="24" t="s">
        <v>1312</v>
      </c>
      <c r="M86" s="25">
        <v>1</v>
      </c>
      <c r="N86" s="24" t="s">
        <v>304</v>
      </c>
      <c r="O86" s="26"/>
      <c r="P86" s="26"/>
      <c r="Q86" s="26"/>
      <c r="R86" s="26"/>
      <c r="S86" s="27">
        <v>544545.45454545447</v>
      </c>
      <c r="T86" s="28">
        <v>9857000</v>
      </c>
      <c r="U86" s="27"/>
      <c r="V86" s="29" t="s">
        <v>1313</v>
      </c>
      <c r="W86" s="29">
        <v>0</v>
      </c>
      <c r="X86" s="161">
        <f t="shared" si="21"/>
        <v>9857000</v>
      </c>
      <c r="Y86" s="162">
        <f ca="1">AB86+W86</f>
        <v>0</v>
      </c>
      <c r="Z86" s="30">
        <f t="shared" si="12"/>
        <v>0</v>
      </c>
      <c r="AA86" s="30">
        <f>IF(OR(T86 &gt; VLOOKUP(J86,'[1]CSBH THƯỞNG XE'!$J$26:$R$34,6,0), ISTEXT(T86)),
    VLOOKUP(J86,'[1]CSBH THƯỞNG XE'!$J$26:$R$34,9,0),
0)</f>
        <v>677818.18181818165</v>
      </c>
      <c r="AB86" s="30">
        <f t="shared" ca="1" si="14"/>
        <v>0</v>
      </c>
      <c r="AC86" s="26"/>
      <c r="AD86" s="31"/>
      <c r="AE86" s="32"/>
      <c r="AF86" s="23" t="s">
        <v>1314</v>
      </c>
      <c r="AG86" s="33">
        <f>IF( B86&gt;=DATE(2026,1,23),IF($AF86="Khách hàng thông thường", IFERROR(VLOOKUP($J86,'[1]CSBH THƯỞNG XE'!$I$1:$M$22,3,0),0),IF(OR($AF86="Khách hàng chuyển đổi xe xăng",$AF86="Khách hàng Khối Quân đội - Công An"),IFERROR(VLOOKUP($J86,'[1]CSBH THƯỞNG XE'!$I$1:$M$22,4,0),0),0)), 0)</f>
        <v>18000000</v>
      </c>
      <c r="AH86" s="33"/>
      <c r="AI86" s="33"/>
      <c r="AJ86" s="34">
        <f t="shared" ca="1" si="15"/>
        <v>12600000</v>
      </c>
      <c r="AK86" s="35">
        <f t="shared" ca="1" si="16"/>
        <v>11922182</v>
      </c>
      <c r="AL86" s="36">
        <v>9000000</v>
      </c>
      <c r="AM86" s="37">
        <v>677818</v>
      </c>
      <c r="AN86" s="37">
        <f>IF(AP86="Voucher giờ trái đất",VLOOKUP(J86,'[1]CSBH THƯỞNG XE'!$I$3:$R$1000,10,0),0)</f>
        <v>0</v>
      </c>
      <c r="AO86" s="55">
        <f t="shared" ca="1" si="17"/>
        <v>11922182</v>
      </c>
      <c r="AQ86" s="158">
        <f ca="1">SUMIF('Báo cáo lợi nhuận từng xe (2)'!$E$5:$E$245,'Lương năng suất'!N86,'Báo cáo lợi nhuận từng xe (2)'!$L$5:$L$245)</f>
        <v>4200000</v>
      </c>
      <c r="AR86" s="158">
        <f t="shared" ca="1" si="18"/>
        <v>0</v>
      </c>
    </row>
    <row r="87" spans="1:44" ht="51" customHeight="1" x14ac:dyDescent="0.25">
      <c r="A87" s="17">
        <v>46097</v>
      </c>
      <c r="B87" s="17">
        <v>46101</v>
      </c>
      <c r="C87" s="18" t="s">
        <v>954</v>
      </c>
      <c r="D87" s="19" t="s">
        <v>1333</v>
      </c>
      <c r="E87" s="19" t="s">
        <v>1414</v>
      </c>
      <c r="F87" s="20" t="s">
        <v>1351</v>
      </c>
      <c r="G87" s="20" t="s">
        <v>430</v>
      </c>
      <c r="H87" s="21"/>
      <c r="I87" s="21"/>
      <c r="J87" s="22" t="s">
        <v>1329</v>
      </c>
      <c r="K87" s="23" t="s">
        <v>1336</v>
      </c>
      <c r="L87" s="24" t="s">
        <v>1340</v>
      </c>
      <c r="M87" s="25">
        <v>1</v>
      </c>
      <c r="N87" s="24" t="s">
        <v>431</v>
      </c>
      <c r="O87" s="26"/>
      <c r="P87" s="26"/>
      <c r="Q87" s="26"/>
      <c r="R87" s="26"/>
      <c r="S87" s="27"/>
      <c r="T87" s="28">
        <v>0</v>
      </c>
      <c r="U87" s="27"/>
      <c r="V87" s="29">
        <v>0</v>
      </c>
      <c r="W87" s="29">
        <v>0</v>
      </c>
      <c r="X87" s="161">
        <f t="shared" si="21"/>
        <v>0</v>
      </c>
      <c r="Y87" s="30">
        <f t="shared" si="13"/>
        <v>0</v>
      </c>
      <c r="Z87" s="30">
        <f t="shared" si="12"/>
        <v>0</v>
      </c>
      <c r="AA87" s="30"/>
      <c r="AB87" s="30">
        <f t="shared" si="14"/>
        <v>0</v>
      </c>
      <c r="AC87" s="26"/>
      <c r="AD87" s="31"/>
      <c r="AE87" s="32"/>
      <c r="AF87" s="23" t="s">
        <v>1314</v>
      </c>
      <c r="AG87" s="33">
        <f>IF( B87&gt;=DATE(2026,1,23),IF($AF87="Khách hàng thông thường", IFERROR(VLOOKUP($J87,'[1]CSBH THƯỞNG XE'!$I$1:$M$22,3,0),0),IF(OR($AF87="Khách hàng chuyển đổi xe xăng",$AF87="Khách hàng Khối Quân đội - Công An"),IFERROR(VLOOKUP($J87,'[1]CSBH THƯỞNG XE'!$I$1:$M$22,4,0),0),0)), 0)</f>
        <v>15000000</v>
      </c>
      <c r="AH87" s="33"/>
      <c r="AI87" s="33"/>
      <c r="AJ87" s="34">
        <f t="shared" si="15"/>
        <v>10500000</v>
      </c>
      <c r="AK87" s="35">
        <f t="shared" si="16"/>
        <v>10500000</v>
      </c>
      <c r="AL87" s="36">
        <v>0</v>
      </c>
      <c r="AM87" s="37"/>
      <c r="AN87" s="37">
        <f>IF(AP87="Voucher giờ trái đất",VLOOKUP(J87,'[1]CSBH THƯỞNG XE'!$I$3:$R$1000,10,0),0)</f>
        <v>0</v>
      </c>
      <c r="AO87" s="55">
        <f t="shared" si="17"/>
        <v>10500000</v>
      </c>
      <c r="AQ87" s="158">
        <f>SUMIF('Báo cáo lợi nhuận từng xe (2)'!$E$5:$E$245,'Lương năng suất'!N87,'Báo cáo lợi nhuận từng xe (2)'!$L$5:$L$245)</f>
        <v>10500000</v>
      </c>
      <c r="AR87" s="158">
        <f t="shared" si="18"/>
        <v>0</v>
      </c>
    </row>
    <row r="88" spans="1:44" ht="51" customHeight="1" x14ac:dyDescent="0.25">
      <c r="A88" s="17">
        <v>46091</v>
      </c>
      <c r="B88" s="17">
        <v>46101</v>
      </c>
      <c r="C88" s="18" t="s">
        <v>956</v>
      </c>
      <c r="D88" s="19" t="s">
        <v>1341</v>
      </c>
      <c r="E88" s="19" t="s">
        <v>1402</v>
      </c>
      <c r="F88" s="20" t="s">
        <v>1371</v>
      </c>
      <c r="G88" s="20" t="s">
        <v>73</v>
      </c>
      <c r="H88" s="21"/>
      <c r="I88" s="21"/>
      <c r="J88" s="22" t="s">
        <v>1415</v>
      </c>
      <c r="K88" s="23" t="s">
        <v>1366</v>
      </c>
      <c r="L88" s="24" t="s">
        <v>1326</v>
      </c>
      <c r="M88" s="25">
        <v>1</v>
      </c>
      <c r="N88" s="24" t="s">
        <v>75</v>
      </c>
      <c r="O88" s="26"/>
      <c r="P88" s="26"/>
      <c r="Q88" s="26"/>
      <c r="R88" s="26"/>
      <c r="S88" s="27"/>
      <c r="T88" s="28">
        <v>10039000</v>
      </c>
      <c r="U88" s="27"/>
      <c r="V88" s="29" t="s">
        <v>1313</v>
      </c>
      <c r="W88" s="29">
        <v>12000000</v>
      </c>
      <c r="X88" s="161">
        <f t="shared" si="21"/>
        <v>22039000</v>
      </c>
      <c r="Y88" s="162">
        <f ca="1">AB88+W88</f>
        <v>12000000</v>
      </c>
      <c r="Z88" s="30">
        <f t="shared" si="12"/>
        <v>0</v>
      </c>
      <c r="AA88" s="30">
        <f>IF(OR(T88 &gt; VLOOKUP(J88,'[1]CSBH THƯỞNG XE'!$J$26:$R$34,6,0), ISTEXT(T88)),
    VLOOKUP(J88,'[1]CSBH THƯỞNG XE'!$J$26:$R$34,9,0),
0)</f>
        <v>1543727.2727272734</v>
      </c>
      <c r="AB88" s="30">
        <f t="shared" ca="1" si="14"/>
        <v>0</v>
      </c>
      <c r="AC88" s="26"/>
      <c r="AD88" s="31"/>
      <c r="AE88" s="32"/>
      <c r="AF88" s="23" t="s">
        <v>1314</v>
      </c>
      <c r="AG88" s="33">
        <f>IF( B88&gt;=DATE(2026,1,23),IF($AF88="Khách hàng thông thường", IFERROR(VLOOKUP($J88,'[1]CSBH THƯỞNG XE'!$I$1:$M$22,3,0),0),IF(OR($AF88="Khách hàng chuyển đổi xe xăng",$AF88="Khách hàng Khối Quân đội - Công An"),IFERROR(VLOOKUP($J88,'[1]CSBH THƯỞNG XE'!$I$1:$M$22,4,0),0),0)), 0)</f>
        <v>18000000</v>
      </c>
      <c r="AH88" s="33"/>
      <c r="AI88" s="33"/>
      <c r="AJ88" s="34">
        <f t="shared" ca="1" si="15"/>
        <v>4200000</v>
      </c>
      <c r="AK88" s="35">
        <f t="shared" ca="1" si="16"/>
        <v>4200000</v>
      </c>
      <c r="AL88" s="36">
        <v>3000000</v>
      </c>
      <c r="AM88" s="37"/>
      <c r="AN88" s="37">
        <f>IF(AP88="Voucher giờ trái đất",VLOOKUP(J88,'[1]CSBH THƯỞNG XE'!$I$3:$R$1000,10,0),0)</f>
        <v>0</v>
      </c>
      <c r="AO88" s="55">
        <f t="shared" ca="1" si="17"/>
        <v>4200000</v>
      </c>
      <c r="AQ88" s="158">
        <f ca="1">SUMIF('Báo cáo lợi nhuận từng xe (2)'!$E$5:$E$245,'Lương năng suất'!N88,'Báo cáo lợi nhuận từng xe (2)'!$L$5:$L$245)</f>
        <v>4200000</v>
      </c>
      <c r="AR88" s="158">
        <f t="shared" ca="1" si="18"/>
        <v>0</v>
      </c>
    </row>
    <row r="89" spans="1:44" ht="51" customHeight="1" x14ac:dyDescent="0.25">
      <c r="A89" s="17">
        <v>46097</v>
      </c>
      <c r="B89" s="17">
        <v>46107</v>
      </c>
      <c r="C89" s="18" t="s">
        <v>1050</v>
      </c>
      <c r="D89" s="19" t="s">
        <v>1308</v>
      </c>
      <c r="E89" s="19" t="s">
        <v>1362</v>
      </c>
      <c r="F89" s="20" t="s">
        <v>1310</v>
      </c>
      <c r="G89" s="20" t="s">
        <v>133</v>
      </c>
      <c r="H89" s="21"/>
      <c r="I89" s="21"/>
      <c r="J89" s="22" t="s">
        <v>1311</v>
      </c>
      <c r="K89" s="23" t="s">
        <v>106</v>
      </c>
      <c r="L89" s="24" t="s">
        <v>1326</v>
      </c>
      <c r="M89" s="25">
        <v>1</v>
      </c>
      <c r="N89" s="24" t="s">
        <v>134</v>
      </c>
      <c r="O89" s="26"/>
      <c r="P89" s="26"/>
      <c r="Q89" s="26"/>
      <c r="R89" s="26"/>
      <c r="S89" s="27">
        <v>1090000</v>
      </c>
      <c r="T89" s="56">
        <v>8960908</v>
      </c>
      <c r="U89" s="27"/>
      <c r="V89" s="29" t="s">
        <v>1313</v>
      </c>
      <c r="W89" s="29">
        <v>0</v>
      </c>
      <c r="X89" s="30">
        <f>SUM(T89:W89)-U89-T89</f>
        <v>0</v>
      </c>
      <c r="Y89" s="30">
        <f t="shared" si="13"/>
        <v>0</v>
      </c>
      <c r="Z89" s="30">
        <f t="shared" si="12"/>
        <v>0</v>
      </c>
      <c r="AA89" s="30">
        <f>IF(OR(T89 &gt; VLOOKUP(J89,'[1]CSBH THƯỞNG XE'!$J$26:$R$34,6,0), ISTEXT(T89)),
    VLOOKUP(J89,'[1]CSBH THƯỞNG XE'!$J$26:$R$34,9,0),
0)</f>
        <v>677818.18181818165</v>
      </c>
      <c r="AB89" s="30">
        <f t="shared" si="14"/>
        <v>0</v>
      </c>
      <c r="AC89" s="26"/>
      <c r="AD89" s="31"/>
      <c r="AE89" s="32"/>
      <c r="AF89" s="23" t="s">
        <v>1314</v>
      </c>
      <c r="AG89" s="33">
        <f>IF( B89&gt;=DATE(2026,1,23),IF($AF89="Khách hàng thông thường", IFERROR(VLOOKUP($J89,'[1]CSBH THƯỞNG XE'!$I$1:$M$22,3,0),0),IF(OR($AF89="Khách hàng chuyển đổi xe xăng",$AF89="Khách hàng Khối Quân đội - Công An"),IFERROR(VLOOKUP($J89,'[1]CSBH THƯỞNG XE'!$I$1:$M$22,4,0),0),0)), 0)</f>
        <v>18000000</v>
      </c>
      <c r="AH89" s="33"/>
      <c r="AI89" s="33"/>
      <c r="AJ89" s="34">
        <f t="shared" si="15"/>
        <v>12600000</v>
      </c>
      <c r="AK89" s="35">
        <f t="shared" si="16"/>
        <v>12600000</v>
      </c>
      <c r="AL89" s="36">
        <v>0</v>
      </c>
      <c r="AM89" s="37"/>
      <c r="AN89" s="37">
        <f>IF(AP89="Voucher giờ trái đất",VLOOKUP(J89,'[1]CSBH THƯỞNG XE'!$I$3:$R$1000,10,0),0)</f>
        <v>0</v>
      </c>
      <c r="AO89" s="55">
        <f t="shared" si="17"/>
        <v>12600000</v>
      </c>
      <c r="AQ89" s="158">
        <f>SUMIF('Báo cáo lợi nhuận từng xe (2)'!$E$5:$E$245,'Lương năng suất'!N89,'Báo cáo lợi nhuận từng xe (2)'!$L$5:$L$245)</f>
        <v>12600000</v>
      </c>
      <c r="AR89" s="158">
        <f t="shared" si="18"/>
        <v>0</v>
      </c>
    </row>
    <row r="90" spans="1:44" ht="51" customHeight="1" x14ac:dyDescent="0.25">
      <c r="A90" s="17">
        <v>46100</v>
      </c>
      <c r="B90" s="17">
        <v>46107</v>
      </c>
      <c r="C90" s="18" t="s">
        <v>1052</v>
      </c>
      <c r="D90" s="19" t="s">
        <v>1315</v>
      </c>
      <c r="E90" s="19" t="s">
        <v>1416</v>
      </c>
      <c r="F90" s="20" t="s">
        <v>1317</v>
      </c>
      <c r="G90" s="20" t="s">
        <v>563</v>
      </c>
      <c r="H90" s="21"/>
      <c r="I90" s="21"/>
      <c r="J90" s="22" t="s">
        <v>514</v>
      </c>
      <c r="K90" s="23" t="s">
        <v>1417</v>
      </c>
      <c r="L90" s="24" t="s">
        <v>1326</v>
      </c>
      <c r="M90" s="25">
        <v>1</v>
      </c>
      <c r="N90" s="24" t="s">
        <v>564</v>
      </c>
      <c r="O90" s="26"/>
      <c r="P90" s="26"/>
      <c r="Q90" s="26"/>
      <c r="R90" s="26"/>
      <c r="S90" s="27">
        <v>4129163.6363636362</v>
      </c>
      <c r="T90" s="28">
        <v>0</v>
      </c>
      <c r="U90" s="27"/>
      <c r="V90" s="29">
        <v>2120000</v>
      </c>
      <c r="W90" s="29">
        <v>0</v>
      </c>
      <c r="X90" s="30">
        <f>SUM(T90:W90)-U90-V90</f>
        <v>0</v>
      </c>
      <c r="Y90" s="30">
        <f t="shared" si="13"/>
        <v>0</v>
      </c>
      <c r="Z90" s="30">
        <f t="shared" si="12"/>
        <v>0</v>
      </c>
      <c r="AA90" s="30"/>
      <c r="AB90" s="30">
        <f t="shared" si="14"/>
        <v>0</v>
      </c>
      <c r="AC90" s="26"/>
      <c r="AD90" s="31"/>
      <c r="AE90" s="32"/>
      <c r="AF90" s="23" t="s">
        <v>1314</v>
      </c>
      <c r="AG90" s="33">
        <f>IF( B90&gt;=DATE(2026,1,23),IF($AF90="Khách hàng thông thường", IFERROR(VLOOKUP($J90,'[1]CSBH THƯỞNG XE'!$I$1:$M$22,3,0),0),IF(OR($AF90="Khách hàng chuyển đổi xe xăng",$AF90="Khách hàng Khối Quân đội - Công An"),IFERROR(VLOOKUP($J90,'[1]CSBH THƯỞNG XE'!$I$1:$M$22,4,0),0),0)), 0)</f>
        <v>8000000</v>
      </c>
      <c r="AH90" s="33"/>
      <c r="AI90" s="33"/>
      <c r="AJ90" s="34">
        <f t="shared" si="15"/>
        <v>5600000</v>
      </c>
      <c r="AK90" s="35">
        <f t="shared" si="16"/>
        <v>1470836.3636363638</v>
      </c>
      <c r="AL90" s="36">
        <v>0</v>
      </c>
      <c r="AM90" s="37">
        <v>4129163.6363636362</v>
      </c>
      <c r="AN90" s="37">
        <f>IF(AP90="Voucher giờ trái đất",VLOOKUP(J90,'[1]CSBH THƯỞNG XE'!$I$3:$R$1000,10,0),0)</f>
        <v>0</v>
      </c>
      <c r="AO90" s="55">
        <f t="shared" si="17"/>
        <v>1470836.3636363638</v>
      </c>
      <c r="AQ90" s="158">
        <f>SUMIF('Báo cáo lợi nhuận từng xe (2)'!$E$5:$E$245,'Lương năng suất'!N90,'Báo cáo lợi nhuận từng xe (2)'!$L$5:$L$245)</f>
        <v>1470836.3636363638</v>
      </c>
      <c r="AR90" s="158">
        <f t="shared" si="18"/>
        <v>0</v>
      </c>
    </row>
    <row r="91" spans="1:44" ht="51" customHeight="1" x14ac:dyDescent="0.25">
      <c r="A91" s="17">
        <v>46098</v>
      </c>
      <c r="B91" s="17">
        <v>46107</v>
      </c>
      <c r="C91" s="18" t="s">
        <v>1054</v>
      </c>
      <c r="D91" s="19" t="s">
        <v>1315</v>
      </c>
      <c r="E91" s="19" t="s">
        <v>1416</v>
      </c>
      <c r="F91" s="20" t="s">
        <v>1317</v>
      </c>
      <c r="G91" s="20" t="s">
        <v>484</v>
      </c>
      <c r="H91" s="21"/>
      <c r="I91" s="21"/>
      <c r="J91" s="22" t="s">
        <v>1329</v>
      </c>
      <c r="K91" s="23" t="s">
        <v>1324</v>
      </c>
      <c r="L91" s="24" t="s">
        <v>1347</v>
      </c>
      <c r="M91" s="25">
        <v>1</v>
      </c>
      <c r="N91" s="24" t="s">
        <v>485</v>
      </c>
      <c r="O91" s="26"/>
      <c r="P91" s="26"/>
      <c r="Q91" s="26"/>
      <c r="R91" s="26"/>
      <c r="S91" s="27"/>
      <c r="T91" s="28">
        <v>7458899.9999999991</v>
      </c>
      <c r="U91" s="27">
        <v>2120000</v>
      </c>
      <c r="V91" s="165"/>
      <c r="W91" s="29">
        <v>0</v>
      </c>
      <c r="X91" s="30">
        <f>SUM(T91:W91)-U91-T91</f>
        <v>0</v>
      </c>
      <c r="Y91" s="30">
        <f t="shared" si="13"/>
        <v>0</v>
      </c>
      <c r="Z91" s="30">
        <f t="shared" si="12"/>
        <v>0</v>
      </c>
      <c r="AA91" s="30">
        <f>IF(OR(T91 &gt; VLOOKUP(J91,'[1]CSBH THƯỞNG XE'!$J$26:$R$34,6,0), ISTEXT(T91)),
    VLOOKUP(J91,'[1]CSBH THƯỞNG XE'!$J$26:$R$34,9,0),
0)</f>
        <v>860272.72727272753</v>
      </c>
      <c r="AB91" s="30">
        <f t="shared" si="14"/>
        <v>0</v>
      </c>
      <c r="AC91" s="26"/>
      <c r="AD91" s="31"/>
      <c r="AE91" s="32"/>
      <c r="AF91" s="23" t="s">
        <v>1314</v>
      </c>
      <c r="AG91" s="33">
        <f>IF( B91&gt;=DATE(2026,1,23),IF($AF91="Khách hàng thông thường", IFERROR(VLOOKUP($J91,'[1]CSBH THƯỞNG XE'!$I$1:$M$22,3,0),0),IF(OR($AF91="Khách hàng chuyển đổi xe xăng",$AF91="Khách hàng Khối Quân đội - Công An"),IFERROR(VLOOKUP($J91,'[1]CSBH THƯỞNG XE'!$I$1:$M$22,4,0),0),0)), 0)</f>
        <v>15000000</v>
      </c>
      <c r="AH91" s="33"/>
      <c r="AI91" s="33"/>
      <c r="AJ91" s="34">
        <f t="shared" si="15"/>
        <v>10500000</v>
      </c>
      <c r="AK91" s="35">
        <f t="shared" si="16"/>
        <v>10500000</v>
      </c>
      <c r="AL91" s="36">
        <v>0</v>
      </c>
      <c r="AM91" s="37"/>
      <c r="AN91" s="37">
        <f>IF(AP91="Voucher giờ trái đất",VLOOKUP(J91,'[1]CSBH THƯỞNG XE'!$I$3:$R$1000,10,0),0)</f>
        <v>0</v>
      </c>
      <c r="AO91" s="55">
        <f t="shared" si="17"/>
        <v>10500000</v>
      </c>
      <c r="AQ91" s="158">
        <f>SUMIF('Báo cáo lợi nhuận từng xe (2)'!$E$5:$E$245,'Lương năng suất'!N91,'Báo cáo lợi nhuận từng xe (2)'!$L$5:$L$245)</f>
        <v>10500000</v>
      </c>
      <c r="AR91" s="158">
        <f t="shared" si="18"/>
        <v>0</v>
      </c>
    </row>
    <row r="92" spans="1:44" ht="51" customHeight="1" x14ac:dyDescent="0.25">
      <c r="A92" s="17">
        <v>46097</v>
      </c>
      <c r="B92" s="17">
        <v>46102</v>
      </c>
      <c r="C92" s="18" t="s">
        <v>964</v>
      </c>
      <c r="D92" s="19" t="s">
        <v>1333</v>
      </c>
      <c r="E92" s="19" t="s">
        <v>1380</v>
      </c>
      <c r="F92" s="20" t="s">
        <v>1339</v>
      </c>
      <c r="G92" s="20" t="s">
        <v>115</v>
      </c>
      <c r="H92" s="21"/>
      <c r="I92" s="21"/>
      <c r="J92" s="22" t="s">
        <v>1311</v>
      </c>
      <c r="K92" s="23" t="s">
        <v>1311</v>
      </c>
      <c r="L92" s="24" t="s">
        <v>1378</v>
      </c>
      <c r="M92" s="25">
        <v>1</v>
      </c>
      <c r="N92" s="24" t="s">
        <v>116</v>
      </c>
      <c r="O92" s="26"/>
      <c r="P92" s="26"/>
      <c r="Q92" s="26"/>
      <c r="R92" s="26"/>
      <c r="S92" s="27"/>
      <c r="T92" s="28">
        <v>0</v>
      </c>
      <c r="U92" s="27"/>
      <c r="V92" s="29">
        <v>0</v>
      </c>
      <c r="W92" s="29">
        <v>10000000</v>
      </c>
      <c r="X92" s="30">
        <f t="shared" ref="X92:X93" si="22">SUM(T92:W92)-U92-T92</f>
        <v>10000000</v>
      </c>
      <c r="Y92" s="30">
        <f t="shared" si="13"/>
        <v>10000000</v>
      </c>
      <c r="Z92" s="30">
        <f t="shared" si="12"/>
        <v>0</v>
      </c>
      <c r="AA92" s="30"/>
      <c r="AB92" s="30">
        <f t="shared" si="14"/>
        <v>0</v>
      </c>
      <c r="AC92" s="26"/>
      <c r="AD92" s="31"/>
      <c r="AE92" s="32"/>
      <c r="AF92" s="23" t="s">
        <v>1314</v>
      </c>
      <c r="AG92" s="33">
        <f>IF( B92&gt;=DATE(2026,1,23),IF($AF92="Khách hàng thông thường", IFERROR(VLOOKUP($J92,'[1]CSBH THƯỞNG XE'!$I$1:$M$22,3,0),0),IF(OR($AF92="Khách hàng chuyển đổi xe xăng",$AF92="Khách hàng Khối Quân đội - Công An"),IFERROR(VLOOKUP($J92,'[1]CSBH THƯỞNG XE'!$I$1:$M$22,4,0),0),0)), 0)</f>
        <v>18000000</v>
      </c>
      <c r="AH92" s="33"/>
      <c r="AI92" s="33"/>
      <c r="AJ92" s="34">
        <f t="shared" si="15"/>
        <v>5600000</v>
      </c>
      <c r="AK92" s="35">
        <f t="shared" si="16"/>
        <v>5600000</v>
      </c>
      <c r="AL92" s="36">
        <v>0</v>
      </c>
      <c r="AM92" s="37"/>
      <c r="AN92" s="37">
        <f>IF(AP92="Voucher giờ trái đất",VLOOKUP(J92,'[1]CSBH THƯỞNG XE'!$I$3:$R$1000,10,0),0)</f>
        <v>0</v>
      </c>
      <c r="AO92" s="55">
        <f t="shared" si="17"/>
        <v>5600000</v>
      </c>
      <c r="AQ92" s="158">
        <f>SUMIF('Báo cáo lợi nhuận từng xe (2)'!$E$5:$E$245,'Lương năng suất'!N92,'Báo cáo lợi nhuận từng xe (2)'!$L$5:$L$245)</f>
        <v>5600000</v>
      </c>
      <c r="AR92" s="158">
        <f t="shared" si="18"/>
        <v>0</v>
      </c>
    </row>
    <row r="93" spans="1:44" ht="51" customHeight="1" x14ac:dyDescent="0.25">
      <c r="A93" s="17">
        <v>46083</v>
      </c>
      <c r="B93" s="17">
        <v>46102</v>
      </c>
      <c r="C93" s="18" t="s">
        <v>966</v>
      </c>
      <c r="D93" s="19" t="s">
        <v>1333</v>
      </c>
      <c r="E93" s="19" t="s">
        <v>1338</v>
      </c>
      <c r="F93" s="20" t="s">
        <v>1339</v>
      </c>
      <c r="G93" s="20" t="s">
        <v>223</v>
      </c>
      <c r="H93" s="21"/>
      <c r="I93" s="21"/>
      <c r="J93" s="22" t="s">
        <v>1311</v>
      </c>
      <c r="K93" s="23" t="s">
        <v>1311</v>
      </c>
      <c r="L93" s="24" t="s">
        <v>1348</v>
      </c>
      <c r="M93" s="25">
        <v>1</v>
      </c>
      <c r="N93" s="24" t="s">
        <v>224</v>
      </c>
      <c r="O93" s="26"/>
      <c r="P93" s="26"/>
      <c r="Q93" s="26"/>
      <c r="R93" s="26"/>
      <c r="S93" s="27"/>
      <c r="T93" s="28">
        <v>0</v>
      </c>
      <c r="U93" s="27"/>
      <c r="V93" s="29">
        <v>0</v>
      </c>
      <c r="W93" s="29">
        <v>10000000</v>
      </c>
      <c r="X93" s="30">
        <f t="shared" si="22"/>
        <v>10000000</v>
      </c>
      <c r="Y93" s="30">
        <f t="shared" si="13"/>
        <v>10000000</v>
      </c>
      <c r="Z93" s="30">
        <f t="shared" si="12"/>
        <v>0</v>
      </c>
      <c r="AA93" s="30"/>
      <c r="AB93" s="30">
        <f t="shared" si="14"/>
        <v>0</v>
      </c>
      <c r="AC93" s="26"/>
      <c r="AD93" s="31"/>
      <c r="AE93" s="32"/>
      <c r="AF93" s="23" t="s">
        <v>1314</v>
      </c>
      <c r="AG93" s="33">
        <f>IF( B93&gt;=DATE(2026,1,23),IF($AF93="Khách hàng thông thường", IFERROR(VLOOKUP($J93,'[1]CSBH THƯỞNG XE'!$I$1:$M$22,3,0),0),IF(OR($AF93="Khách hàng chuyển đổi xe xăng",$AF93="Khách hàng Khối Quân đội - Công An"),IFERROR(VLOOKUP($J93,'[1]CSBH THƯỞNG XE'!$I$1:$M$22,4,0),0),0)), 0)</f>
        <v>18000000</v>
      </c>
      <c r="AH93" s="33"/>
      <c r="AI93" s="33"/>
      <c r="AJ93" s="34">
        <f t="shared" si="15"/>
        <v>5600000</v>
      </c>
      <c r="AK93" s="35">
        <f t="shared" si="16"/>
        <v>5600000</v>
      </c>
      <c r="AL93" s="36">
        <v>0</v>
      </c>
      <c r="AM93" s="37"/>
      <c r="AN93" s="37">
        <f>IF(AP93="Voucher giờ trái đất",VLOOKUP(J93,'[1]CSBH THƯỞNG XE'!$I$3:$R$1000,10,0),0)</f>
        <v>0</v>
      </c>
      <c r="AO93" s="55">
        <f t="shared" si="17"/>
        <v>5600000</v>
      </c>
      <c r="AQ93" s="158">
        <f>SUMIF('Báo cáo lợi nhuận từng xe (2)'!$E$5:$E$245,'Lương năng suất'!N93,'Báo cáo lợi nhuận từng xe (2)'!$L$5:$L$245)</f>
        <v>5600000</v>
      </c>
      <c r="AR93" s="158">
        <f t="shared" si="18"/>
        <v>0</v>
      </c>
    </row>
    <row r="94" spans="1:44" ht="51" customHeight="1" x14ac:dyDescent="0.25">
      <c r="A94" s="17">
        <v>46098</v>
      </c>
      <c r="B94" s="17">
        <v>46102</v>
      </c>
      <c r="C94" s="18" t="s">
        <v>968</v>
      </c>
      <c r="D94" s="19" t="s">
        <v>1333</v>
      </c>
      <c r="E94" s="19" t="s">
        <v>1380</v>
      </c>
      <c r="F94" s="20" t="s">
        <v>1339</v>
      </c>
      <c r="G94" s="20" t="s">
        <v>26</v>
      </c>
      <c r="H94" s="21"/>
      <c r="I94" s="21"/>
      <c r="J94" s="22" t="s">
        <v>23</v>
      </c>
      <c r="K94" s="23" t="s">
        <v>1418</v>
      </c>
      <c r="L94" s="24" t="s">
        <v>1337</v>
      </c>
      <c r="M94" s="25">
        <v>1</v>
      </c>
      <c r="N94" s="24" t="s">
        <v>28</v>
      </c>
      <c r="O94" s="26"/>
      <c r="P94" s="26"/>
      <c r="Q94" s="26"/>
      <c r="R94" s="26"/>
      <c r="S94" s="27"/>
      <c r="T94" s="28">
        <v>0</v>
      </c>
      <c r="U94" s="27"/>
      <c r="V94" s="29">
        <v>0</v>
      </c>
      <c r="W94" s="29">
        <v>0</v>
      </c>
      <c r="X94" s="38">
        <f>SUM(T94:W94)-U94</f>
        <v>0</v>
      </c>
      <c r="Y94" s="30">
        <f t="shared" si="13"/>
        <v>0</v>
      </c>
      <c r="Z94" s="30">
        <f t="shared" si="12"/>
        <v>0</v>
      </c>
      <c r="AA94" s="30"/>
      <c r="AB94" s="30">
        <f t="shared" si="14"/>
        <v>0</v>
      </c>
      <c r="AC94" s="26"/>
      <c r="AD94" s="31"/>
      <c r="AE94" s="32"/>
      <c r="AF94" s="23" t="s">
        <v>1314</v>
      </c>
      <c r="AG94" s="33">
        <f>IF( B94&gt;=DATE(2026,1,23),IF($AF94="Khách hàng thông thường", IFERROR(VLOOKUP($J94,'[1]CSBH THƯỞNG XE'!$I$1:$M$22,3,0),0),IF(OR($AF94="Khách hàng chuyển đổi xe xăng",$AF94="Khách hàng Khối Quân đội - Công An"),IFERROR(VLOOKUP($J94,'[1]CSBH THƯỞNG XE'!$I$1:$M$22,4,0),0),0)), 0)</f>
        <v>27000000</v>
      </c>
      <c r="AH94" s="33"/>
      <c r="AI94" s="33"/>
      <c r="AJ94" s="34">
        <f t="shared" si="15"/>
        <v>18900000</v>
      </c>
      <c r="AK94" s="35">
        <f t="shared" si="16"/>
        <v>18900000</v>
      </c>
      <c r="AL94" s="36">
        <v>0</v>
      </c>
      <c r="AM94" s="37"/>
      <c r="AN94" s="37">
        <f>IF(AP94="Voucher giờ trái đất",VLOOKUP(J94,'[1]CSBH THƯỞNG XE'!$I$3:$R$1000,10,0),0)</f>
        <v>0</v>
      </c>
      <c r="AO94" s="55">
        <f t="shared" si="17"/>
        <v>18900000</v>
      </c>
      <c r="AQ94" s="158">
        <f>SUMIF('Báo cáo lợi nhuận từng xe (2)'!$E$5:$E$245,'Lương năng suất'!N94,'Báo cáo lợi nhuận từng xe (2)'!$L$5:$L$245)</f>
        <v>18900000</v>
      </c>
      <c r="AR94" s="158">
        <f t="shared" si="18"/>
        <v>0</v>
      </c>
    </row>
    <row r="95" spans="1:44" ht="51" customHeight="1" x14ac:dyDescent="0.25">
      <c r="A95" s="17">
        <v>46100</v>
      </c>
      <c r="B95" s="17">
        <v>46102</v>
      </c>
      <c r="C95" s="18" t="s">
        <v>970</v>
      </c>
      <c r="D95" s="19" t="s">
        <v>1315</v>
      </c>
      <c r="E95" s="19" t="s">
        <v>1411</v>
      </c>
      <c r="F95" s="20" t="s">
        <v>1345</v>
      </c>
      <c r="G95" s="20" t="s">
        <v>358</v>
      </c>
      <c r="H95" s="21"/>
      <c r="I95" s="21"/>
      <c r="J95" s="22" t="s">
        <v>1355</v>
      </c>
      <c r="K95" s="23" t="s">
        <v>1324</v>
      </c>
      <c r="L95" s="24" t="s">
        <v>1326</v>
      </c>
      <c r="M95" s="25">
        <v>1</v>
      </c>
      <c r="N95" s="24" t="s">
        <v>359</v>
      </c>
      <c r="O95" s="26"/>
      <c r="P95" s="26"/>
      <c r="Q95" s="26"/>
      <c r="R95" s="26"/>
      <c r="S95" s="27"/>
      <c r="T95" s="28">
        <v>7554257.2727272725</v>
      </c>
      <c r="U95" s="27"/>
      <c r="V95" s="29">
        <v>0</v>
      </c>
      <c r="W95" s="29">
        <v>3000000</v>
      </c>
      <c r="X95" s="30">
        <f>SUM(T95:W95)-U95-T95</f>
        <v>3000000.0000000009</v>
      </c>
      <c r="Y95" s="30">
        <f t="shared" si="13"/>
        <v>3000000.0000000009</v>
      </c>
      <c r="Z95" s="30">
        <f t="shared" si="12"/>
        <v>0</v>
      </c>
      <c r="AA95" s="30">
        <f>IF(OR(T95 &gt; VLOOKUP(J95,'[1]CSBH THƯỞNG XE'!$J$26:$R$34,6,0), ISTEXT(T95)),
    VLOOKUP(J95,'[1]CSBH THƯỞNG XE'!$J$26:$R$34,9,0),
0)</f>
        <v>1382181.8181818184</v>
      </c>
      <c r="AB95" s="30">
        <f t="shared" si="14"/>
        <v>0</v>
      </c>
      <c r="AC95" s="26"/>
      <c r="AD95" s="31"/>
      <c r="AE95" s="32"/>
      <c r="AF95" s="23" t="s">
        <v>1314</v>
      </c>
      <c r="AG95" s="33">
        <f>IF( B95&gt;=DATE(2026,1,23),IF($AF95="Khách hàng thông thường", IFERROR(VLOOKUP($J95,'[1]CSBH THƯỞNG XE'!$I$1:$M$22,3,0),0),IF(OR($AF95="Khách hàng chuyển đổi xe xăng",$AF95="Khách hàng Khối Quân đội - Công An"),IFERROR(VLOOKUP($J95,'[1]CSBH THƯỞNG XE'!$I$1:$M$22,4,0),0),0)), 0)</f>
        <v>19000000</v>
      </c>
      <c r="AH95" s="33"/>
      <c r="AI95" s="33"/>
      <c r="AJ95" s="34">
        <f t="shared" si="15"/>
        <v>11200000</v>
      </c>
      <c r="AK95" s="35">
        <f t="shared" si="16"/>
        <v>11200000</v>
      </c>
      <c r="AL95" s="36">
        <v>0</v>
      </c>
      <c r="AM95" s="37"/>
      <c r="AN95" s="37">
        <f>IF(AP95="Voucher giờ trái đất",VLOOKUP(J95,'[1]CSBH THƯỞNG XE'!$I$3:$R$1000,10,0),0)</f>
        <v>0</v>
      </c>
      <c r="AO95" s="55">
        <f t="shared" si="17"/>
        <v>11200000</v>
      </c>
      <c r="AQ95" s="158">
        <f>SUMIF('Báo cáo lợi nhuận từng xe (2)'!$E$5:$E$245,'Lương năng suất'!N95,'Báo cáo lợi nhuận từng xe (2)'!$L$5:$L$245)</f>
        <v>11200000</v>
      </c>
      <c r="AR95" s="158">
        <f t="shared" si="18"/>
        <v>0</v>
      </c>
    </row>
    <row r="96" spans="1:44" ht="51" customHeight="1" x14ac:dyDescent="0.25">
      <c r="A96" s="17">
        <v>46016</v>
      </c>
      <c r="B96" s="17">
        <v>46102</v>
      </c>
      <c r="C96" s="18" t="s">
        <v>972</v>
      </c>
      <c r="D96" s="19" t="s">
        <v>1321</v>
      </c>
      <c r="E96" s="19" t="s">
        <v>1419</v>
      </c>
      <c r="F96" s="20" t="s">
        <v>1323</v>
      </c>
      <c r="G96" s="20" t="s">
        <v>501</v>
      </c>
      <c r="H96" s="21"/>
      <c r="I96" s="21"/>
      <c r="J96" s="22" t="s">
        <v>1329</v>
      </c>
      <c r="K96" s="23" t="s">
        <v>1336</v>
      </c>
      <c r="L96" s="24" t="s">
        <v>1340</v>
      </c>
      <c r="M96" s="25">
        <v>1</v>
      </c>
      <c r="N96" s="24" t="s">
        <v>502</v>
      </c>
      <c r="O96" s="26"/>
      <c r="P96" s="26"/>
      <c r="Q96" s="26"/>
      <c r="R96" s="26"/>
      <c r="S96" s="27"/>
      <c r="T96" s="28">
        <v>0</v>
      </c>
      <c r="U96" s="27"/>
      <c r="V96" s="29">
        <v>0</v>
      </c>
      <c r="W96" s="29">
        <v>0</v>
      </c>
      <c r="X96" s="161">
        <f>SUM(T96:W96)-U96</f>
        <v>0</v>
      </c>
      <c r="Y96" s="30">
        <f t="shared" si="13"/>
        <v>0</v>
      </c>
      <c r="Z96" s="30">
        <f t="shared" si="12"/>
        <v>0</v>
      </c>
      <c r="AA96" s="30"/>
      <c r="AB96" s="30">
        <f t="shared" si="14"/>
        <v>0</v>
      </c>
      <c r="AC96" s="26"/>
      <c r="AD96" s="31"/>
      <c r="AE96" s="32"/>
      <c r="AF96" s="23" t="s">
        <v>1314</v>
      </c>
      <c r="AG96" s="33">
        <f>IF( B96&gt;=DATE(2026,1,23),IF($AF96="Khách hàng thông thường", IFERROR(VLOOKUP($J96,'[1]CSBH THƯỞNG XE'!$I$1:$M$22,3,0),0),IF(OR($AF96="Khách hàng chuyển đổi xe xăng",$AF96="Khách hàng Khối Quân đội - Công An"),IFERROR(VLOOKUP($J96,'[1]CSBH THƯỞNG XE'!$I$1:$M$22,4,0),0),0)), 0)</f>
        <v>15000000</v>
      </c>
      <c r="AH96" s="33"/>
      <c r="AI96" s="33"/>
      <c r="AJ96" s="34">
        <f t="shared" si="15"/>
        <v>10500000</v>
      </c>
      <c r="AK96" s="35">
        <f t="shared" si="16"/>
        <v>10500000</v>
      </c>
      <c r="AL96" s="36">
        <v>0</v>
      </c>
      <c r="AM96" s="37"/>
      <c r="AN96" s="37">
        <f>IF(AP96="Voucher giờ trái đất",VLOOKUP(J96,'[1]CSBH THƯỞNG XE'!$I$3:$R$1000,10,0),0)</f>
        <v>0</v>
      </c>
      <c r="AO96" s="55">
        <f t="shared" si="17"/>
        <v>10500000</v>
      </c>
      <c r="AQ96" s="158">
        <f>SUMIF('Báo cáo lợi nhuận từng xe (2)'!$E$5:$E$245,'Lương năng suất'!N96,'Báo cáo lợi nhuận từng xe (2)'!$L$5:$L$245)</f>
        <v>10500000</v>
      </c>
      <c r="AR96" s="158">
        <f t="shared" si="18"/>
        <v>0</v>
      </c>
    </row>
    <row r="97" spans="1:44" ht="51" customHeight="1" x14ac:dyDescent="0.25">
      <c r="A97" s="17">
        <v>46098</v>
      </c>
      <c r="B97" s="17">
        <v>46102</v>
      </c>
      <c r="C97" s="18" t="s">
        <v>974</v>
      </c>
      <c r="D97" s="19" t="s">
        <v>1333</v>
      </c>
      <c r="E97" s="19" t="s">
        <v>1420</v>
      </c>
      <c r="F97" s="20" t="s">
        <v>1335</v>
      </c>
      <c r="G97" s="20" t="s">
        <v>352</v>
      </c>
      <c r="H97" s="21"/>
      <c r="I97" s="21"/>
      <c r="J97" s="22" t="s">
        <v>1355</v>
      </c>
      <c r="K97" s="23" t="s">
        <v>334</v>
      </c>
      <c r="L97" s="24" t="s">
        <v>1337</v>
      </c>
      <c r="M97" s="25">
        <v>1</v>
      </c>
      <c r="N97" s="24" t="s">
        <v>353</v>
      </c>
      <c r="O97" s="26"/>
      <c r="P97" s="26"/>
      <c r="Q97" s="26"/>
      <c r="R97" s="26"/>
      <c r="S97" s="27"/>
      <c r="T97" s="28">
        <v>0</v>
      </c>
      <c r="U97" s="27"/>
      <c r="V97" s="29">
        <v>0</v>
      </c>
      <c r="W97" s="29">
        <v>0</v>
      </c>
      <c r="X97" s="30">
        <f>SUM(T97:W97)-U97-T97</f>
        <v>0</v>
      </c>
      <c r="Y97" s="30">
        <f t="shared" si="13"/>
        <v>0</v>
      </c>
      <c r="Z97" s="30">
        <f t="shared" si="12"/>
        <v>0</v>
      </c>
      <c r="AA97" s="30"/>
      <c r="AB97" s="30">
        <f t="shared" si="14"/>
        <v>0</v>
      </c>
      <c r="AC97" s="26"/>
      <c r="AD97" s="31"/>
      <c r="AE97" s="32"/>
      <c r="AF97" s="23" t="s">
        <v>1314</v>
      </c>
      <c r="AG97" s="33">
        <f>IF( B97&gt;=DATE(2026,1,23),IF($AF97="Khách hàng thông thường", IFERROR(VLOOKUP($J97,'[1]CSBH THƯỞNG XE'!$I$1:$M$22,3,0),0),IF(OR($AF97="Khách hàng chuyển đổi xe xăng",$AF97="Khách hàng Khối Quân đội - Công An"),IFERROR(VLOOKUP($J97,'[1]CSBH THƯỞNG XE'!$I$1:$M$22,4,0),0),0)), 0)</f>
        <v>19000000</v>
      </c>
      <c r="AH97" s="33"/>
      <c r="AI97" s="33"/>
      <c r="AJ97" s="34">
        <f t="shared" si="15"/>
        <v>13300000</v>
      </c>
      <c r="AK97" s="35">
        <f t="shared" si="16"/>
        <v>13300000</v>
      </c>
      <c r="AL97" s="36">
        <v>0</v>
      </c>
      <c r="AM97" s="37"/>
      <c r="AN97" s="37">
        <f>IF(AP97="Voucher giờ trái đất",VLOOKUP(J97,'[1]CSBH THƯỞNG XE'!$I$3:$R$1000,10,0),0)</f>
        <v>0</v>
      </c>
      <c r="AO97" s="55">
        <f t="shared" si="17"/>
        <v>13300000</v>
      </c>
      <c r="AQ97" s="158">
        <f>SUMIF('Báo cáo lợi nhuận từng xe (2)'!$E$5:$E$245,'Lương năng suất'!N97,'Báo cáo lợi nhuận từng xe (2)'!$L$5:$L$245)</f>
        <v>13300000</v>
      </c>
      <c r="AR97" s="158">
        <f t="shared" si="18"/>
        <v>0</v>
      </c>
    </row>
    <row r="98" spans="1:44" ht="51" customHeight="1" x14ac:dyDescent="0.25">
      <c r="A98" s="17">
        <v>46091</v>
      </c>
      <c r="B98" s="17">
        <v>46102</v>
      </c>
      <c r="C98" s="18" t="s">
        <v>976</v>
      </c>
      <c r="D98" s="19" t="s">
        <v>1315</v>
      </c>
      <c r="E98" s="19" t="s">
        <v>1421</v>
      </c>
      <c r="F98" s="20" t="s">
        <v>1345</v>
      </c>
      <c r="G98" s="20" t="s">
        <v>220</v>
      </c>
      <c r="H98" s="21"/>
      <c r="I98" s="21"/>
      <c r="J98" s="22" t="s">
        <v>1311</v>
      </c>
      <c r="K98" s="23" t="s">
        <v>106</v>
      </c>
      <c r="L98" s="24" t="s">
        <v>1326</v>
      </c>
      <c r="M98" s="25">
        <v>1</v>
      </c>
      <c r="N98" s="24" t="s">
        <v>221</v>
      </c>
      <c r="O98" s="26"/>
      <c r="P98" s="26"/>
      <c r="Q98" s="26"/>
      <c r="R98" s="26"/>
      <c r="S98" s="27"/>
      <c r="T98" s="28">
        <v>10049999.999999998</v>
      </c>
      <c r="U98" s="27"/>
      <c r="V98" s="29">
        <v>0</v>
      </c>
      <c r="W98" s="29">
        <v>0</v>
      </c>
      <c r="X98" s="30">
        <f t="shared" ref="X98:X100" si="23">SUM(T98:W98)-U98-T98</f>
        <v>0</v>
      </c>
      <c r="Y98" s="30">
        <f t="shared" si="13"/>
        <v>0</v>
      </c>
      <c r="Z98" s="30">
        <f t="shared" si="12"/>
        <v>0</v>
      </c>
      <c r="AA98" s="30">
        <f>IF(OR(T98 &gt; VLOOKUP(J98,'[1]CSBH THƯỞNG XE'!$J$26:$R$34,6,0), ISTEXT(T98)),
    VLOOKUP(J98,'[1]CSBH THƯỞNG XE'!$J$26:$R$34,9,0),
0)</f>
        <v>677818.18181818165</v>
      </c>
      <c r="AB98" s="30">
        <f t="shared" si="14"/>
        <v>0</v>
      </c>
      <c r="AC98" s="26"/>
      <c r="AD98" s="31"/>
      <c r="AE98" s="32"/>
      <c r="AF98" s="23" t="s">
        <v>1314</v>
      </c>
      <c r="AG98" s="33">
        <f>IF( B98&gt;=DATE(2026,1,23),IF($AF98="Khách hàng thông thường", IFERROR(VLOOKUP($J98,'[1]CSBH THƯỞNG XE'!$I$1:$M$22,3,0),0),IF(OR($AF98="Khách hàng chuyển đổi xe xăng",$AF98="Khách hàng Khối Quân đội - Công An"),IFERROR(VLOOKUP($J98,'[1]CSBH THƯỞNG XE'!$I$1:$M$22,4,0),0),0)), 0)</f>
        <v>18000000</v>
      </c>
      <c r="AH98" s="33"/>
      <c r="AI98" s="33"/>
      <c r="AJ98" s="34">
        <f t="shared" si="15"/>
        <v>12600000</v>
      </c>
      <c r="AK98" s="35">
        <f t="shared" si="16"/>
        <v>12600000</v>
      </c>
      <c r="AL98" s="36">
        <v>0</v>
      </c>
      <c r="AM98" s="37"/>
      <c r="AN98" s="37">
        <f>IF(AP98="Voucher giờ trái đất",VLOOKUP(J98,'[1]CSBH THƯỞNG XE'!$I$3:$R$1000,10,0),0)</f>
        <v>0</v>
      </c>
      <c r="AO98" s="55">
        <f t="shared" si="17"/>
        <v>12600000</v>
      </c>
      <c r="AQ98" s="158">
        <f>SUMIF('Báo cáo lợi nhuận từng xe (2)'!$E$5:$E$245,'Lương năng suất'!N98,'Báo cáo lợi nhuận từng xe (2)'!$L$5:$L$245)</f>
        <v>12600000</v>
      </c>
      <c r="AR98" s="158">
        <f t="shared" si="18"/>
        <v>0</v>
      </c>
    </row>
    <row r="99" spans="1:44" ht="51" customHeight="1" x14ac:dyDescent="0.25">
      <c r="A99" s="17">
        <v>46090</v>
      </c>
      <c r="B99" s="17">
        <v>46104</v>
      </c>
      <c r="C99" s="18" t="s">
        <v>978</v>
      </c>
      <c r="D99" s="19" t="s">
        <v>1308</v>
      </c>
      <c r="E99" s="19" t="s">
        <v>1387</v>
      </c>
      <c r="F99" s="20" t="s">
        <v>1310</v>
      </c>
      <c r="G99" s="20" t="s">
        <v>324</v>
      </c>
      <c r="H99" s="21"/>
      <c r="I99" s="21"/>
      <c r="J99" s="22" t="s">
        <v>1311</v>
      </c>
      <c r="K99" s="23" t="s">
        <v>106</v>
      </c>
      <c r="L99" s="24" t="s">
        <v>1326</v>
      </c>
      <c r="M99" s="25">
        <v>1</v>
      </c>
      <c r="N99" s="24" t="s">
        <v>325</v>
      </c>
      <c r="O99" s="26"/>
      <c r="P99" s="26"/>
      <c r="Q99" s="26"/>
      <c r="R99" s="26"/>
      <c r="S99" s="27"/>
      <c r="T99" s="28">
        <v>9532727.2727272715</v>
      </c>
      <c r="U99" s="27"/>
      <c r="V99" s="29" t="s">
        <v>1313</v>
      </c>
      <c r="W99" s="29">
        <v>0</v>
      </c>
      <c r="X99" s="30">
        <f t="shared" si="23"/>
        <v>0</v>
      </c>
      <c r="Y99" s="30">
        <f t="shared" si="13"/>
        <v>0</v>
      </c>
      <c r="Z99" s="30">
        <f t="shared" si="12"/>
        <v>0</v>
      </c>
      <c r="AA99" s="30">
        <f>IF(OR(T99 &gt; VLOOKUP(J99,'[1]CSBH THƯỞNG XE'!$J$26:$R$34,6,0), ISTEXT(T99)),
    VLOOKUP(J99,'[1]CSBH THƯỞNG XE'!$J$26:$R$34,9,0),
0)</f>
        <v>677818.18181818165</v>
      </c>
      <c r="AB99" s="30">
        <f t="shared" si="14"/>
        <v>0</v>
      </c>
      <c r="AC99" s="26"/>
      <c r="AD99" s="31"/>
      <c r="AE99" s="32"/>
      <c r="AF99" s="23" t="s">
        <v>1314</v>
      </c>
      <c r="AG99" s="33">
        <f>IF( B99&gt;=DATE(2026,1,23),IF($AF99="Khách hàng thông thường", IFERROR(VLOOKUP($J99,'[1]CSBH THƯỞNG XE'!$I$1:$M$22,3,0),0),IF(OR($AF99="Khách hàng chuyển đổi xe xăng",$AF99="Khách hàng Khối Quân đội - Công An"),IFERROR(VLOOKUP($J99,'[1]CSBH THƯỞNG XE'!$I$1:$M$22,4,0),0),0)), 0)</f>
        <v>18000000</v>
      </c>
      <c r="AH99" s="33"/>
      <c r="AI99" s="33"/>
      <c r="AJ99" s="34">
        <f t="shared" si="15"/>
        <v>12600000</v>
      </c>
      <c r="AK99" s="35">
        <f t="shared" si="16"/>
        <v>12600000</v>
      </c>
      <c r="AL99" s="36">
        <v>0</v>
      </c>
      <c r="AM99" s="37"/>
      <c r="AN99" s="37">
        <f>IF(AP99="Voucher giờ trái đất",VLOOKUP(J99,'[1]CSBH THƯỞNG XE'!$I$3:$R$1000,10,0),0)</f>
        <v>0</v>
      </c>
      <c r="AO99" s="55">
        <f t="shared" si="17"/>
        <v>12600000</v>
      </c>
      <c r="AQ99" s="158">
        <f>SUMIF('Báo cáo lợi nhuận từng xe (2)'!$E$5:$E$245,'Lương năng suất'!N99,'Báo cáo lợi nhuận từng xe (2)'!$L$5:$L$245)</f>
        <v>12600000</v>
      </c>
      <c r="AR99" s="158">
        <f t="shared" si="18"/>
        <v>0</v>
      </c>
    </row>
    <row r="100" spans="1:44" ht="51" customHeight="1" x14ac:dyDescent="0.25">
      <c r="A100" s="17">
        <v>46099</v>
      </c>
      <c r="B100" s="17">
        <v>46104</v>
      </c>
      <c r="C100" s="18" t="s">
        <v>980</v>
      </c>
      <c r="D100" s="19" t="s">
        <v>1315</v>
      </c>
      <c r="E100" s="19" t="s">
        <v>1383</v>
      </c>
      <c r="F100" s="20" t="s">
        <v>1345</v>
      </c>
      <c r="G100" s="20" t="s">
        <v>41</v>
      </c>
      <c r="H100" s="21"/>
      <c r="I100" s="21"/>
      <c r="J100" s="22" t="s">
        <v>1373</v>
      </c>
      <c r="K100" s="23" t="s">
        <v>1422</v>
      </c>
      <c r="L100" s="24" t="s">
        <v>1346</v>
      </c>
      <c r="M100" s="25">
        <v>1</v>
      </c>
      <c r="N100" s="24" t="s">
        <v>42</v>
      </c>
      <c r="O100" s="26"/>
      <c r="P100" s="26"/>
      <c r="Q100" s="26"/>
      <c r="R100" s="26"/>
      <c r="S100" s="27"/>
      <c r="T100" s="28">
        <v>7163636.3636363633</v>
      </c>
      <c r="U100" s="27"/>
      <c r="V100" s="29">
        <v>0</v>
      </c>
      <c r="W100" s="29">
        <v>0</v>
      </c>
      <c r="X100" s="30">
        <f t="shared" si="23"/>
        <v>0</v>
      </c>
      <c r="Y100" s="30">
        <f t="shared" si="13"/>
        <v>0</v>
      </c>
      <c r="Z100" s="30">
        <f t="shared" si="12"/>
        <v>0</v>
      </c>
      <c r="AA100" s="161">
        <v>1352272.7272727275</v>
      </c>
      <c r="AB100" s="30">
        <f t="shared" si="14"/>
        <v>0</v>
      </c>
      <c r="AC100" s="26"/>
      <c r="AD100" s="31"/>
      <c r="AE100" s="32"/>
      <c r="AF100" s="23" t="s">
        <v>1314</v>
      </c>
      <c r="AG100" s="33">
        <f>IF( B100&gt;=DATE(2026,1,23),IF($AF100="Khách hàng thông thường", IFERROR(VLOOKUP($J100,'[1]CSBH THƯỞNG XE'!$I$1:$M$22,3,0),0),IF(OR($AF100="Khách hàng chuyển đổi xe xăng",$AF100="Khách hàng Khối Quân đội - Công An"),IFERROR(VLOOKUP($J100,'[1]CSBH THƯỞNG XE'!$I$1:$M$22,4,0),0),0)), 0)</f>
        <v>19000000</v>
      </c>
      <c r="AH100" s="33"/>
      <c r="AI100" s="33"/>
      <c r="AJ100" s="34">
        <f t="shared" si="15"/>
        <v>13300000</v>
      </c>
      <c r="AK100" s="35">
        <f t="shared" si="16"/>
        <v>13300000</v>
      </c>
      <c r="AL100" s="36">
        <v>0</v>
      </c>
      <c r="AM100" s="37"/>
      <c r="AN100" s="37">
        <f>IF(AP100="Voucher giờ trái đất",VLOOKUP(J100,'[1]CSBH THƯỞNG XE'!$I$3:$R$1000,10,0),0)</f>
        <v>0</v>
      </c>
      <c r="AO100" s="55">
        <f t="shared" si="17"/>
        <v>13300000</v>
      </c>
      <c r="AQ100" s="158">
        <f>SUMIF('Báo cáo lợi nhuận từng xe (2)'!$E$5:$E$245,'Lương năng suất'!N100,'Báo cáo lợi nhuận từng xe (2)'!$L$5:$L$245)</f>
        <v>13300000</v>
      </c>
      <c r="AR100" s="158">
        <f t="shared" si="18"/>
        <v>0</v>
      </c>
    </row>
    <row r="101" spans="1:44" ht="51" customHeight="1" x14ac:dyDescent="0.25">
      <c r="A101" s="17">
        <v>46098</v>
      </c>
      <c r="B101" s="17">
        <v>46104</v>
      </c>
      <c r="C101" s="18" t="s">
        <v>982</v>
      </c>
      <c r="D101" s="19" t="s">
        <v>1333</v>
      </c>
      <c r="E101" s="19" t="s">
        <v>1338</v>
      </c>
      <c r="F101" s="20" t="s">
        <v>1339</v>
      </c>
      <c r="G101" s="20" t="s">
        <v>232</v>
      </c>
      <c r="H101" s="21"/>
      <c r="I101" s="21"/>
      <c r="J101" s="22" t="s">
        <v>1311</v>
      </c>
      <c r="K101" s="23" t="s">
        <v>1311</v>
      </c>
      <c r="L101" s="24" t="s">
        <v>1337</v>
      </c>
      <c r="M101" s="25">
        <v>1</v>
      </c>
      <c r="N101" s="24" t="s">
        <v>233</v>
      </c>
      <c r="O101" s="26"/>
      <c r="P101" s="26"/>
      <c r="Q101" s="26"/>
      <c r="R101" s="26"/>
      <c r="S101" s="27"/>
      <c r="T101" s="28">
        <v>0</v>
      </c>
      <c r="U101" s="27"/>
      <c r="V101" s="29">
        <v>0</v>
      </c>
      <c r="W101" s="29">
        <v>10000000</v>
      </c>
      <c r="X101" s="161">
        <f>SUM(T101:W101)-U101</f>
        <v>10000000</v>
      </c>
      <c r="Y101" s="30">
        <f t="shared" si="13"/>
        <v>10000000</v>
      </c>
      <c r="Z101" s="30">
        <f t="shared" si="12"/>
        <v>0</v>
      </c>
      <c r="AA101" s="30"/>
      <c r="AB101" s="30">
        <f t="shared" si="14"/>
        <v>0</v>
      </c>
      <c r="AC101" s="26"/>
      <c r="AD101" s="31"/>
      <c r="AE101" s="32"/>
      <c r="AF101" s="23" t="s">
        <v>1314</v>
      </c>
      <c r="AG101" s="33">
        <f>IF( B101&gt;=DATE(2026,1,23),IF($AF101="Khách hàng thông thường", IFERROR(VLOOKUP($J101,'[1]CSBH THƯỞNG XE'!$I$1:$M$22,3,0),0),IF(OR($AF101="Khách hàng chuyển đổi xe xăng",$AF101="Khách hàng Khối Quân đội - Công An"),IFERROR(VLOOKUP($J101,'[1]CSBH THƯỞNG XE'!$I$1:$M$22,4,0),0),0)), 0)</f>
        <v>18000000</v>
      </c>
      <c r="AH101" s="33"/>
      <c r="AI101" s="33"/>
      <c r="AJ101" s="34">
        <f t="shared" si="15"/>
        <v>5600000</v>
      </c>
      <c r="AK101" s="35">
        <f t="shared" si="16"/>
        <v>5600000</v>
      </c>
      <c r="AL101" s="36">
        <v>0</v>
      </c>
      <c r="AM101" s="37"/>
      <c r="AN101" s="37">
        <f>IF(AP101="Voucher giờ trái đất",VLOOKUP(J101,'[1]CSBH THƯỞNG XE'!$I$3:$R$1000,10,0),0)</f>
        <v>0</v>
      </c>
      <c r="AO101" s="55">
        <f t="shared" si="17"/>
        <v>5600000</v>
      </c>
      <c r="AQ101" s="158">
        <f>SUMIF('Báo cáo lợi nhuận từng xe (2)'!$E$5:$E$245,'Lương năng suất'!N101,'Báo cáo lợi nhuận từng xe (2)'!$L$5:$L$245)</f>
        <v>5600000</v>
      </c>
      <c r="AR101" s="158">
        <f t="shared" si="18"/>
        <v>0</v>
      </c>
    </row>
    <row r="102" spans="1:44" ht="51" customHeight="1" x14ac:dyDescent="0.25">
      <c r="A102" s="17">
        <v>46098</v>
      </c>
      <c r="B102" s="17">
        <v>46104</v>
      </c>
      <c r="C102" s="18" t="s">
        <v>984</v>
      </c>
      <c r="D102" s="19" t="s">
        <v>1333</v>
      </c>
      <c r="E102" s="19" t="s">
        <v>1399</v>
      </c>
      <c r="F102" s="20" t="s">
        <v>1335</v>
      </c>
      <c r="G102" s="20" t="s">
        <v>475</v>
      </c>
      <c r="H102" s="21"/>
      <c r="I102" s="21"/>
      <c r="J102" s="22" t="s">
        <v>1329</v>
      </c>
      <c r="K102" s="23" t="s">
        <v>1336</v>
      </c>
      <c r="L102" s="24" t="s">
        <v>1337</v>
      </c>
      <c r="M102" s="25">
        <v>1</v>
      </c>
      <c r="N102" s="24" t="s">
        <v>476</v>
      </c>
      <c r="O102" s="26"/>
      <c r="P102" s="26"/>
      <c r="Q102" s="26"/>
      <c r="R102" s="26"/>
      <c r="S102" s="27"/>
      <c r="T102" s="28">
        <v>0</v>
      </c>
      <c r="U102" s="27"/>
      <c r="V102" s="29">
        <v>0</v>
      </c>
      <c r="W102" s="29">
        <v>0</v>
      </c>
      <c r="X102" s="30">
        <f>SUM(T102:W102)-U102-T102</f>
        <v>0</v>
      </c>
      <c r="Y102" s="30">
        <f t="shared" si="13"/>
        <v>0</v>
      </c>
      <c r="Z102" s="30">
        <f t="shared" si="12"/>
        <v>0</v>
      </c>
      <c r="AA102" s="30"/>
      <c r="AB102" s="30">
        <f t="shared" si="14"/>
        <v>0</v>
      </c>
      <c r="AC102" s="26"/>
      <c r="AD102" s="31"/>
      <c r="AE102" s="32"/>
      <c r="AF102" s="23" t="s">
        <v>1314</v>
      </c>
      <c r="AG102" s="33">
        <f>IF( B102&gt;=DATE(2026,1,23),IF($AF102="Khách hàng thông thường", IFERROR(VLOOKUP($J102,'[1]CSBH THƯỞNG XE'!$I$1:$M$22,3,0),0),IF(OR($AF102="Khách hàng chuyển đổi xe xăng",$AF102="Khách hàng Khối Quân đội - Công An"),IFERROR(VLOOKUP($J102,'[1]CSBH THƯỞNG XE'!$I$1:$M$22,4,0),0),0)), 0)</f>
        <v>15000000</v>
      </c>
      <c r="AH102" s="33"/>
      <c r="AI102" s="33"/>
      <c r="AJ102" s="34">
        <f t="shared" si="15"/>
        <v>10500000</v>
      </c>
      <c r="AK102" s="35">
        <f t="shared" si="16"/>
        <v>10500000</v>
      </c>
      <c r="AL102" s="36">
        <v>0</v>
      </c>
      <c r="AM102" s="37"/>
      <c r="AN102" s="37">
        <f>IF(AP102="Voucher giờ trái đất",VLOOKUP(J102,'[1]CSBH THƯỞNG XE'!$I$3:$R$1000,10,0),0)</f>
        <v>0</v>
      </c>
      <c r="AO102" s="55">
        <f t="shared" si="17"/>
        <v>10500000</v>
      </c>
      <c r="AQ102" s="158">
        <f>SUMIF('Báo cáo lợi nhuận từng xe (2)'!$E$5:$E$245,'Lương năng suất'!N102,'Báo cáo lợi nhuận từng xe (2)'!$L$5:$L$245)</f>
        <v>10500000</v>
      </c>
      <c r="AR102" s="158">
        <f t="shared" si="18"/>
        <v>0</v>
      </c>
    </row>
    <row r="103" spans="1:44" ht="51" customHeight="1" x14ac:dyDescent="0.25">
      <c r="A103" s="17">
        <v>46035</v>
      </c>
      <c r="B103" s="17">
        <v>46104</v>
      </c>
      <c r="C103" s="18" t="s">
        <v>986</v>
      </c>
      <c r="D103" s="19" t="s">
        <v>1341</v>
      </c>
      <c r="E103" s="19" t="s">
        <v>1402</v>
      </c>
      <c r="F103" s="20" t="s">
        <v>1371</v>
      </c>
      <c r="G103" s="20" t="s">
        <v>448</v>
      </c>
      <c r="H103" s="21"/>
      <c r="I103" s="21"/>
      <c r="J103" s="22" t="s">
        <v>1329</v>
      </c>
      <c r="K103" s="23" t="s">
        <v>1324</v>
      </c>
      <c r="L103" s="24" t="s">
        <v>1360</v>
      </c>
      <c r="M103" s="25">
        <v>1</v>
      </c>
      <c r="N103" s="24" t="s">
        <v>449</v>
      </c>
      <c r="O103" s="26"/>
      <c r="P103" s="26"/>
      <c r="Q103" s="26"/>
      <c r="R103" s="26"/>
      <c r="S103" s="27"/>
      <c r="T103" s="28">
        <v>7458890.9090909082</v>
      </c>
      <c r="U103" s="27">
        <v>2015000</v>
      </c>
      <c r="V103" s="165"/>
      <c r="W103" s="29">
        <v>0</v>
      </c>
      <c r="X103" s="161">
        <f>SUM(T103:W103)-U103</f>
        <v>7458890.9090909082</v>
      </c>
      <c r="Y103" s="162">
        <f ca="1">AB103+W103</f>
        <v>0</v>
      </c>
      <c r="Z103" s="30">
        <f t="shared" si="12"/>
        <v>0</v>
      </c>
      <c r="AA103" s="30">
        <f>IF(OR(T103 &gt; VLOOKUP(J103,'[1]CSBH THƯỞNG XE'!$J$26:$R$34,6,0), ISTEXT(T103)),
    VLOOKUP(J103,'[1]CSBH THƯỞNG XE'!$J$26:$R$34,9,0),
0)</f>
        <v>860272.72727272753</v>
      </c>
      <c r="AB103" s="30">
        <f t="shared" ca="1" si="14"/>
        <v>0</v>
      </c>
      <c r="AC103" s="26"/>
      <c r="AD103" s="31"/>
      <c r="AE103" s="32"/>
      <c r="AF103" s="23" t="s">
        <v>1314</v>
      </c>
      <c r="AG103" s="33">
        <f>IF( B103&gt;=DATE(2026,1,23),IF($AF103="Khách hàng thông thường", IFERROR(VLOOKUP($J103,'[1]CSBH THƯỞNG XE'!$I$1:$M$22,3,0),0),IF(OR($AF103="Khách hàng chuyển đổi xe xăng",$AF103="Khách hàng Khối Quân đội - Công An"),IFERROR(VLOOKUP($J103,'[1]CSBH THƯỞNG XE'!$I$1:$M$22,4,0),0),0)), 0)</f>
        <v>15000000</v>
      </c>
      <c r="AH103" s="33"/>
      <c r="AI103" s="33"/>
      <c r="AJ103" s="34">
        <f t="shared" ca="1" si="15"/>
        <v>10500000</v>
      </c>
      <c r="AK103" s="35">
        <f t="shared" ca="1" si="16"/>
        <v>8485800</v>
      </c>
      <c r="AL103" s="36">
        <v>7500000</v>
      </c>
      <c r="AM103" s="29">
        <v>2014200</v>
      </c>
      <c r="AN103" s="37">
        <f>IF(AP103="Voucher giờ trái đất",VLOOKUP(J103,'[1]CSBH THƯỞNG XE'!$I$3:$R$1000,10,0),0)</f>
        <v>0</v>
      </c>
      <c r="AO103" s="55">
        <f t="shared" ca="1" si="17"/>
        <v>8485800</v>
      </c>
      <c r="AQ103" s="158">
        <f ca="1">SUMIF('Báo cáo lợi nhuận từng xe (2)'!$E$5:$E$245,'Lương năng suất'!N103,'Báo cáo lợi nhuận từng xe (2)'!$L$5:$L$245)</f>
        <v>4200000</v>
      </c>
      <c r="AR103" s="158">
        <f t="shared" ca="1" si="18"/>
        <v>0</v>
      </c>
    </row>
    <row r="104" spans="1:44" ht="51" customHeight="1" x14ac:dyDescent="0.25">
      <c r="A104" s="17">
        <v>46093</v>
      </c>
      <c r="B104" s="17">
        <v>46104</v>
      </c>
      <c r="C104" s="18" t="s">
        <v>988</v>
      </c>
      <c r="D104" s="19" t="s">
        <v>1321</v>
      </c>
      <c r="E104" s="19" t="s">
        <v>1423</v>
      </c>
      <c r="F104" s="20" t="s">
        <v>1328</v>
      </c>
      <c r="G104" s="20" t="s">
        <v>668</v>
      </c>
      <c r="H104" s="21"/>
      <c r="I104" s="21"/>
      <c r="J104" s="22" t="s">
        <v>528</v>
      </c>
      <c r="K104" s="23" t="s">
        <v>1324</v>
      </c>
      <c r="L104" s="24" t="s">
        <v>1330</v>
      </c>
      <c r="M104" s="25">
        <v>1</v>
      </c>
      <c r="N104" s="24" t="s">
        <v>669</v>
      </c>
      <c r="O104" s="26"/>
      <c r="P104" s="26"/>
      <c r="Q104" s="26"/>
      <c r="R104" s="26"/>
      <c r="S104" s="27"/>
      <c r="T104" s="28" t="s">
        <v>1313</v>
      </c>
      <c r="U104" s="27"/>
      <c r="V104" s="29" t="s">
        <v>1313</v>
      </c>
      <c r="W104" s="29">
        <v>6000000</v>
      </c>
      <c r="X104" s="38">
        <f>SUM(T104:W104)-U104</f>
        <v>6000000</v>
      </c>
      <c r="Y104" s="30">
        <f t="shared" si="13"/>
        <v>6000000</v>
      </c>
      <c r="Z104" s="30">
        <f t="shared" si="12"/>
        <v>0</v>
      </c>
      <c r="AA104" s="30"/>
      <c r="AB104" s="30">
        <f t="shared" si="14"/>
        <v>0</v>
      </c>
      <c r="AC104" s="26"/>
      <c r="AD104" s="31"/>
      <c r="AE104" s="32"/>
      <c r="AF104" s="23" t="s">
        <v>1314</v>
      </c>
      <c r="AG104" s="33">
        <f>IF( B104&gt;=DATE(2026,1,23),IF($AF104="Khách hàng thông thường", IFERROR(VLOOKUP($J104,'[1]CSBH THƯỞNG XE'!$I$1:$M$22,3,0),0),IF(OR($AF104="Khách hàng chuyển đổi xe xăng",$AF104="Khách hàng Khối Quân đội - Công An"),IFERROR(VLOOKUP($J104,'[1]CSBH THƯỞNG XE'!$I$1:$M$22,4,0),0),0)), 0)</f>
        <v>8500000</v>
      </c>
      <c r="AH104" s="33"/>
      <c r="AI104" s="33"/>
      <c r="AJ104" s="34">
        <f t="shared" si="15"/>
        <v>1750000</v>
      </c>
      <c r="AK104" s="35">
        <f t="shared" si="16"/>
        <v>1750000</v>
      </c>
      <c r="AL104" s="36">
        <v>0</v>
      </c>
      <c r="AM104" s="37"/>
      <c r="AN104" s="37">
        <f>IF(AP104="Voucher giờ trái đất",VLOOKUP(J104,'[1]CSBH THƯỞNG XE'!$I$3:$R$1000,10,0),0)</f>
        <v>0</v>
      </c>
      <c r="AO104" s="55">
        <f t="shared" si="17"/>
        <v>1750000</v>
      </c>
      <c r="AQ104" s="158">
        <f>SUMIF('Báo cáo lợi nhuận từng xe (2)'!$E$5:$E$245,'Lương năng suất'!N104,'Báo cáo lợi nhuận từng xe (2)'!$L$5:$L$245)</f>
        <v>1750000</v>
      </c>
      <c r="AR104" s="158">
        <f t="shared" si="18"/>
        <v>0</v>
      </c>
    </row>
    <row r="105" spans="1:44" ht="51" customHeight="1" x14ac:dyDescent="0.25">
      <c r="A105" s="17">
        <v>46081</v>
      </c>
      <c r="B105" s="17">
        <v>46105</v>
      </c>
      <c r="C105" s="18" t="s">
        <v>996</v>
      </c>
      <c r="D105" s="19" t="s">
        <v>1308</v>
      </c>
      <c r="E105" s="19" t="s">
        <v>1365</v>
      </c>
      <c r="F105" s="20" t="s">
        <v>1310</v>
      </c>
      <c r="G105" s="20" t="s">
        <v>300</v>
      </c>
      <c r="H105" s="21"/>
      <c r="I105" s="21"/>
      <c r="J105" s="22" t="s">
        <v>1311</v>
      </c>
      <c r="K105" s="23" t="s">
        <v>106</v>
      </c>
      <c r="L105" s="24" t="s">
        <v>1312</v>
      </c>
      <c r="M105" s="25">
        <v>1</v>
      </c>
      <c r="N105" s="24" t="s">
        <v>301</v>
      </c>
      <c r="O105" s="26"/>
      <c r="P105" s="26"/>
      <c r="Q105" s="26"/>
      <c r="R105" s="26"/>
      <c r="S105" s="27"/>
      <c r="T105" s="28">
        <v>6740669.0909090908</v>
      </c>
      <c r="U105" s="27"/>
      <c r="V105" s="29" t="s">
        <v>1313</v>
      </c>
      <c r="W105" s="29">
        <v>7500000</v>
      </c>
      <c r="X105" s="30">
        <f>SUM(T105:W105)-U105-T105</f>
        <v>7499999.9999999991</v>
      </c>
      <c r="Y105" s="30">
        <f t="shared" si="13"/>
        <v>7499999.9999999991</v>
      </c>
      <c r="Z105" s="30">
        <f t="shared" si="12"/>
        <v>0</v>
      </c>
      <c r="AA105" s="30">
        <f>IF(OR(T105 &gt; VLOOKUP(J105,'[1]CSBH THƯỞNG XE'!$J$26:$R$34,6,0), ISTEXT(T105)),
    VLOOKUP(J105,'[1]CSBH THƯỞNG XE'!$J$26:$R$34,9,0),
0)</f>
        <v>677818.18181818165</v>
      </c>
      <c r="AB105" s="30">
        <f t="shared" si="14"/>
        <v>0</v>
      </c>
      <c r="AC105" s="26"/>
      <c r="AD105" s="31"/>
      <c r="AE105" s="32"/>
      <c r="AF105" s="23" t="s">
        <v>1314</v>
      </c>
      <c r="AG105" s="33">
        <f>IF( B105&gt;=DATE(2026,1,23),IF($AF105="Khách hàng thông thường", IFERROR(VLOOKUP($J105,'[1]CSBH THƯỞNG XE'!$I$1:$M$22,3,0),0),IF(OR($AF105="Khách hàng chuyển đổi xe xăng",$AF105="Khách hàng Khối Quân đội - Công An"),IFERROR(VLOOKUP($J105,'[1]CSBH THƯỞNG XE'!$I$1:$M$22,4,0),0),0)), 0)</f>
        <v>18000000</v>
      </c>
      <c r="AH105" s="33"/>
      <c r="AI105" s="33"/>
      <c r="AJ105" s="34">
        <f t="shared" si="15"/>
        <v>7349999.9999999991</v>
      </c>
      <c r="AK105" s="35">
        <f t="shared" si="16"/>
        <v>7349999.9999999991</v>
      </c>
      <c r="AL105" s="36">
        <v>0</v>
      </c>
      <c r="AM105" s="37"/>
      <c r="AN105" s="37">
        <f>IF(AP105="Voucher giờ trái đất",VLOOKUP(J105,'[1]CSBH THƯỞNG XE'!$I$3:$R$1000,10,0),0)</f>
        <v>0</v>
      </c>
      <c r="AO105" s="55">
        <f t="shared" si="17"/>
        <v>7349999.9999999991</v>
      </c>
      <c r="AQ105" s="158">
        <f>SUMIF('Báo cáo lợi nhuận từng xe (2)'!$E$5:$E$245,'Lương năng suất'!N105,'Báo cáo lợi nhuận từng xe (2)'!$L$5:$L$245)</f>
        <v>7349999.9999999991</v>
      </c>
      <c r="AR105" s="158">
        <f t="shared" si="18"/>
        <v>0</v>
      </c>
    </row>
    <row r="106" spans="1:44" ht="51" customHeight="1" x14ac:dyDescent="0.25">
      <c r="A106" s="17">
        <v>46093</v>
      </c>
      <c r="B106" s="17">
        <v>46105</v>
      </c>
      <c r="C106" s="18" t="s">
        <v>998</v>
      </c>
      <c r="D106" s="19" t="s">
        <v>1341</v>
      </c>
      <c r="E106" s="19" t="s">
        <v>1358</v>
      </c>
      <c r="F106" s="20" t="s">
        <v>1359</v>
      </c>
      <c r="G106" s="20" t="s">
        <v>376</v>
      </c>
      <c r="H106" s="21"/>
      <c r="I106" s="21"/>
      <c r="J106" s="22" t="s">
        <v>1355</v>
      </c>
      <c r="K106" s="23" t="s">
        <v>1424</v>
      </c>
      <c r="L106" s="24" t="s">
        <v>1326</v>
      </c>
      <c r="M106" s="25">
        <v>1</v>
      </c>
      <c r="N106" s="24" t="s">
        <v>377</v>
      </c>
      <c r="O106" s="26"/>
      <c r="P106" s="26"/>
      <c r="Q106" s="26"/>
      <c r="R106" s="26"/>
      <c r="S106" s="27"/>
      <c r="T106" s="28">
        <v>8862000</v>
      </c>
      <c r="U106" s="27">
        <v>2210000</v>
      </c>
      <c r="V106" s="165"/>
      <c r="W106" s="29">
        <v>0</v>
      </c>
      <c r="X106" s="30">
        <f>SUM(T106:W106)-U106-T106</f>
        <v>0</v>
      </c>
      <c r="Y106" s="30">
        <f t="shared" si="13"/>
        <v>0</v>
      </c>
      <c r="Z106" s="30">
        <f t="shared" si="12"/>
        <v>0</v>
      </c>
      <c r="AA106" s="30">
        <f>IF(OR(T106 &gt; VLOOKUP(J106,'[1]CSBH THƯỞNG XE'!$J$26:$R$34,6,0), ISTEXT(T106)),
    VLOOKUP(J106,'[1]CSBH THƯỞNG XE'!$J$26:$R$34,9,0),
0)</f>
        <v>1382181.8181818184</v>
      </c>
      <c r="AB106" s="30">
        <f t="shared" si="14"/>
        <v>0</v>
      </c>
      <c r="AC106" s="26"/>
      <c r="AD106" s="31"/>
      <c r="AE106" s="32"/>
      <c r="AF106" s="23" t="s">
        <v>1314</v>
      </c>
      <c r="AG106" s="33">
        <f>IF( B106&gt;=DATE(2026,1,23),IF($AF106="Khách hàng thông thường", IFERROR(VLOOKUP($J106,'[1]CSBH THƯỞNG XE'!$I$1:$M$22,3,0),0),IF(OR($AF106="Khách hàng chuyển đổi xe xăng",$AF106="Khách hàng Khối Quân đội - Công An"),IFERROR(VLOOKUP($J106,'[1]CSBH THƯỞNG XE'!$I$1:$M$22,4,0),0),0)), 0)</f>
        <v>19000000</v>
      </c>
      <c r="AH106" s="33"/>
      <c r="AI106" s="33"/>
      <c r="AJ106" s="34">
        <f t="shared" si="15"/>
        <v>13300000</v>
      </c>
      <c r="AK106" s="35">
        <f t="shared" si="16"/>
        <v>11090000</v>
      </c>
      <c r="AL106" s="36">
        <v>232000</v>
      </c>
      <c r="AM106" s="29">
        <v>2210000</v>
      </c>
      <c r="AN106" s="37">
        <f>IF(AP106="Voucher giờ trái đất",VLOOKUP(J106,'[1]CSBH THƯỞNG XE'!$I$3:$R$1000,10,0),0)</f>
        <v>0</v>
      </c>
      <c r="AO106" s="55">
        <f t="shared" si="17"/>
        <v>11090000</v>
      </c>
      <c r="AQ106" s="158">
        <f>SUMIF('Báo cáo lợi nhuận từng xe (2)'!$E$5:$E$245,'Lương năng suất'!N106,'Báo cáo lợi nhuận từng xe (2)'!$L$5:$L$245)</f>
        <v>11090000</v>
      </c>
      <c r="AR106" s="158">
        <f t="shared" si="18"/>
        <v>0</v>
      </c>
    </row>
    <row r="107" spans="1:44" ht="51" customHeight="1" x14ac:dyDescent="0.25">
      <c r="A107" s="17">
        <v>46094</v>
      </c>
      <c r="B107" s="17">
        <v>46105</v>
      </c>
      <c r="C107" s="18" t="s">
        <v>1000</v>
      </c>
      <c r="D107" s="19" t="s">
        <v>1308</v>
      </c>
      <c r="E107" s="19" t="s">
        <v>1362</v>
      </c>
      <c r="F107" s="20" t="s">
        <v>1310</v>
      </c>
      <c r="G107" s="20" t="s">
        <v>256</v>
      </c>
      <c r="H107" s="21"/>
      <c r="I107" s="21"/>
      <c r="J107" s="22" t="s">
        <v>1311</v>
      </c>
      <c r="K107" s="23" t="s">
        <v>106</v>
      </c>
      <c r="L107" s="24" t="s">
        <v>1312</v>
      </c>
      <c r="M107" s="25">
        <v>1</v>
      </c>
      <c r="N107" s="24" t="s">
        <v>257</v>
      </c>
      <c r="O107" s="26"/>
      <c r="P107" s="26"/>
      <c r="Q107" s="26"/>
      <c r="R107" s="26"/>
      <c r="S107" s="27"/>
      <c r="T107" s="56">
        <v>8674783</v>
      </c>
      <c r="U107" s="27"/>
      <c r="V107" s="29" t="s">
        <v>1313</v>
      </c>
      <c r="W107" s="29">
        <v>0</v>
      </c>
      <c r="X107" s="30">
        <f>SUM(T107:W107)-U107-T107</f>
        <v>0</v>
      </c>
      <c r="Y107" s="30">
        <f t="shared" si="13"/>
        <v>0</v>
      </c>
      <c r="Z107" s="30">
        <f t="shared" si="12"/>
        <v>0</v>
      </c>
      <c r="AA107" s="30">
        <f>IF(OR(T107 &gt; VLOOKUP(J107,'[1]CSBH THƯỞNG XE'!$J$26:$R$34,6,0), ISTEXT(T107)),
    VLOOKUP(J107,'[1]CSBH THƯỞNG XE'!$J$26:$R$34,9,0),
0)</f>
        <v>677818.18181818165</v>
      </c>
      <c r="AB107" s="30">
        <f t="shared" si="14"/>
        <v>0</v>
      </c>
      <c r="AC107" s="26"/>
      <c r="AD107" s="31"/>
      <c r="AE107" s="32"/>
      <c r="AF107" s="23" t="s">
        <v>1314</v>
      </c>
      <c r="AG107" s="33">
        <f>IF( B107&gt;=DATE(2026,1,23),IF($AF107="Khách hàng thông thường", IFERROR(VLOOKUP($J107,'[1]CSBH THƯỞNG XE'!$I$1:$M$22,3,0),0),IF(OR($AF107="Khách hàng chuyển đổi xe xăng",$AF107="Khách hàng Khối Quân đội - Công An"),IFERROR(VLOOKUP($J107,'[1]CSBH THƯỞNG XE'!$I$1:$M$22,4,0),0),0)), 0)</f>
        <v>18000000</v>
      </c>
      <c r="AH107" s="33"/>
      <c r="AI107" s="33"/>
      <c r="AJ107" s="34">
        <f t="shared" si="15"/>
        <v>12600000</v>
      </c>
      <c r="AK107" s="35">
        <f t="shared" si="16"/>
        <v>12600000</v>
      </c>
      <c r="AL107" s="36">
        <v>0</v>
      </c>
      <c r="AM107" s="37"/>
      <c r="AN107" s="37">
        <f>IF(AP107="Voucher giờ trái đất",VLOOKUP(J107,'[1]CSBH THƯỞNG XE'!$I$3:$R$1000,10,0),0)</f>
        <v>0</v>
      </c>
      <c r="AO107" s="55">
        <f t="shared" si="17"/>
        <v>12600000</v>
      </c>
      <c r="AQ107" s="158">
        <f>SUMIF('Báo cáo lợi nhuận từng xe (2)'!$E$5:$E$245,'Lương năng suất'!N107,'Báo cáo lợi nhuận từng xe (2)'!$L$5:$L$245)</f>
        <v>12600000</v>
      </c>
      <c r="AR107" s="158">
        <f t="shared" si="18"/>
        <v>0</v>
      </c>
    </row>
    <row r="108" spans="1:44" ht="51" customHeight="1" x14ac:dyDescent="0.25">
      <c r="A108" s="17">
        <v>46100</v>
      </c>
      <c r="B108" s="17">
        <v>46105</v>
      </c>
      <c r="C108" s="18" t="s">
        <v>1018</v>
      </c>
      <c r="D108" s="19" t="s">
        <v>1308</v>
      </c>
      <c r="E108" s="19" t="s">
        <v>1362</v>
      </c>
      <c r="F108" s="20" t="s">
        <v>1310</v>
      </c>
      <c r="G108" s="20" t="s">
        <v>644</v>
      </c>
      <c r="H108" s="21"/>
      <c r="I108" s="21"/>
      <c r="J108" s="22" t="s">
        <v>528</v>
      </c>
      <c r="K108" s="23" t="s">
        <v>1324</v>
      </c>
      <c r="L108" s="24" t="s">
        <v>1330</v>
      </c>
      <c r="M108" s="25">
        <v>1</v>
      </c>
      <c r="N108" s="24" t="s">
        <v>645</v>
      </c>
      <c r="O108" s="26"/>
      <c r="P108" s="26"/>
      <c r="Q108" s="26"/>
      <c r="R108" s="26"/>
      <c r="S108" s="27"/>
      <c r="T108" s="28" t="s">
        <v>1313</v>
      </c>
      <c r="U108" s="27"/>
      <c r="V108" s="29">
        <v>2120000</v>
      </c>
      <c r="W108" s="29">
        <v>0</v>
      </c>
      <c r="X108" s="30">
        <f>SUM(T108:W108)-U108-V108</f>
        <v>0</v>
      </c>
      <c r="Y108" s="30">
        <f t="shared" si="13"/>
        <v>0</v>
      </c>
      <c r="Z108" s="30">
        <f t="shared" si="12"/>
        <v>0</v>
      </c>
      <c r="AA108" s="30"/>
      <c r="AB108" s="30">
        <f t="shared" si="14"/>
        <v>0</v>
      </c>
      <c r="AC108" s="26"/>
      <c r="AD108" s="31"/>
      <c r="AE108" s="32"/>
      <c r="AF108" s="23" t="s">
        <v>1314</v>
      </c>
      <c r="AG108" s="33">
        <f>IF( B108&gt;=DATE(2026,1,23),IF($AF108="Khách hàng thông thường", IFERROR(VLOOKUP($J108,'[1]CSBH THƯỞNG XE'!$I$1:$M$22,3,0),0),IF(OR($AF108="Khách hàng chuyển đổi xe xăng",$AF108="Khách hàng Khối Quân đội - Công An"),IFERROR(VLOOKUP($J108,'[1]CSBH THƯỞNG XE'!$I$1:$M$22,4,0),0),0)), 0)</f>
        <v>8500000</v>
      </c>
      <c r="AH108" s="33"/>
      <c r="AI108" s="33"/>
      <c r="AJ108" s="34">
        <f t="shared" si="15"/>
        <v>5950000</v>
      </c>
      <c r="AK108" s="35">
        <f t="shared" si="16"/>
        <v>5950000</v>
      </c>
      <c r="AL108" s="36">
        <v>0</v>
      </c>
      <c r="AM108" s="37"/>
      <c r="AN108" s="37">
        <f>IF(AP108="Voucher giờ trái đất",VLOOKUP(J108,'[1]CSBH THƯỞNG XE'!$I$3:$R$1000,10,0),0)</f>
        <v>0</v>
      </c>
      <c r="AO108" s="55">
        <f t="shared" si="17"/>
        <v>5950000</v>
      </c>
      <c r="AQ108" s="158">
        <f>SUMIF('Báo cáo lợi nhuận từng xe (2)'!$E$5:$E$245,'Lương năng suất'!N108,'Báo cáo lợi nhuận từng xe (2)'!$L$5:$L$245)</f>
        <v>5950000</v>
      </c>
      <c r="AR108" s="158">
        <f t="shared" si="18"/>
        <v>0</v>
      </c>
    </row>
    <row r="109" spans="1:44" ht="51" customHeight="1" x14ac:dyDescent="0.25">
      <c r="A109" s="17">
        <v>46099</v>
      </c>
      <c r="B109" s="17">
        <v>46106</v>
      </c>
      <c r="C109" s="18" t="s">
        <v>1022</v>
      </c>
      <c r="D109" s="19" t="s">
        <v>1321</v>
      </c>
      <c r="E109" s="19" t="s">
        <v>1398</v>
      </c>
      <c r="F109" s="20" t="s">
        <v>1323</v>
      </c>
      <c r="G109" s="20" t="s">
        <v>349</v>
      </c>
      <c r="H109" s="21"/>
      <c r="I109" s="21"/>
      <c r="J109" s="22" t="s">
        <v>1355</v>
      </c>
      <c r="K109" s="23" t="s">
        <v>1425</v>
      </c>
      <c r="L109" s="24" t="s">
        <v>1367</v>
      </c>
      <c r="M109" s="25">
        <v>1</v>
      </c>
      <c r="N109" s="24" t="s">
        <v>350</v>
      </c>
      <c r="O109" s="26"/>
      <c r="P109" s="26"/>
      <c r="Q109" s="26"/>
      <c r="R109" s="26"/>
      <c r="S109" s="27"/>
      <c r="T109" s="28">
        <v>8385000</v>
      </c>
      <c r="U109" s="27"/>
      <c r="V109" s="29" t="s">
        <v>1313</v>
      </c>
      <c r="W109" s="29">
        <v>12000000</v>
      </c>
      <c r="X109" s="161">
        <f>SUM(T109:W109)-U109</f>
        <v>20385000</v>
      </c>
      <c r="Y109" s="162">
        <f ca="1">AB109+W109</f>
        <v>12000000</v>
      </c>
      <c r="Z109" s="30">
        <f t="shared" si="12"/>
        <v>8385000</v>
      </c>
      <c r="AA109" s="30">
        <f>IF(OR(T109 &gt; VLOOKUP(J109,'[1]CSBH THƯỞNG XE'!$J$26:$R$34,6,0), ISTEXT(T109)),
    VLOOKUP(J109,'[1]CSBH THƯỞNG XE'!$J$26:$R$34,9,0),
0)</f>
        <v>1382181.8181818184</v>
      </c>
      <c r="AB109" s="30">
        <f t="shared" ca="1" si="14"/>
        <v>0</v>
      </c>
      <c r="AC109" s="26"/>
      <c r="AD109" s="31"/>
      <c r="AE109" s="32"/>
      <c r="AF109" s="23" t="s">
        <v>1314</v>
      </c>
      <c r="AG109" s="33">
        <f>IF( B109&gt;=DATE(2026,1,23),IF($AF109="Khách hàng thông thường", IFERROR(VLOOKUP($J109,'[1]CSBH THƯỞNG XE'!$I$1:$M$22,3,0),0),IF(OR($AF109="Khách hàng chuyển đổi xe xăng",$AF109="Khách hàng Khối Quân đội - Công An"),IFERROR(VLOOKUP($J109,'[1]CSBH THƯỞNG XE'!$I$1:$M$22,4,0),0),0)), 0)</f>
        <v>19000000</v>
      </c>
      <c r="AH109" s="33"/>
      <c r="AI109" s="33"/>
      <c r="AJ109" s="34">
        <f t="shared" ca="1" si="15"/>
        <v>4900000</v>
      </c>
      <c r="AK109" s="35">
        <f t="shared" ca="1" si="16"/>
        <v>4900000</v>
      </c>
      <c r="AL109" s="36">
        <v>0</v>
      </c>
      <c r="AM109" s="37"/>
      <c r="AN109" s="37">
        <f>IF(AP109="Voucher giờ trái đất",VLOOKUP(J109,'[1]CSBH THƯỞNG XE'!$I$3:$R$1000,10,0),0)</f>
        <v>0</v>
      </c>
      <c r="AO109" s="55">
        <f t="shared" ca="1" si="17"/>
        <v>4900000</v>
      </c>
      <c r="AQ109" s="158">
        <f ca="1">SUMIF('Báo cáo lợi nhuận từng xe (2)'!$E$5:$E$245,'Lương năng suất'!N109,'Báo cáo lợi nhuận từng xe (2)'!$L$5:$L$245)</f>
        <v>4200000</v>
      </c>
      <c r="AR109" s="158">
        <f t="shared" ca="1" si="18"/>
        <v>0</v>
      </c>
    </row>
    <row r="110" spans="1:44" ht="51" customHeight="1" x14ac:dyDescent="0.25">
      <c r="A110" s="17">
        <v>46098</v>
      </c>
      <c r="B110" s="17">
        <v>46106</v>
      </c>
      <c r="C110" s="18" t="s">
        <v>1032</v>
      </c>
      <c r="D110" s="19" t="s">
        <v>1308</v>
      </c>
      <c r="E110" s="19" t="s">
        <v>1385</v>
      </c>
      <c r="F110" s="20" t="s">
        <v>1310</v>
      </c>
      <c r="G110" s="20" t="s">
        <v>193</v>
      </c>
      <c r="H110" s="21"/>
      <c r="I110" s="21"/>
      <c r="J110" s="22" t="s">
        <v>1311</v>
      </c>
      <c r="K110" s="23" t="s">
        <v>106</v>
      </c>
      <c r="L110" s="24" t="s">
        <v>1326</v>
      </c>
      <c r="M110" s="25">
        <v>1</v>
      </c>
      <c r="N110" s="24" t="s">
        <v>194</v>
      </c>
      <c r="O110" s="26"/>
      <c r="P110" s="26"/>
      <c r="Q110" s="26"/>
      <c r="R110" s="26"/>
      <c r="S110" s="27"/>
      <c r="T110" s="28">
        <v>8960909.0909090899</v>
      </c>
      <c r="U110" s="27"/>
      <c r="V110" s="29" t="s">
        <v>1313</v>
      </c>
      <c r="W110" s="29">
        <v>0</v>
      </c>
      <c r="X110" s="30">
        <f>SUM(T110:W110)-U110-T110</f>
        <v>0</v>
      </c>
      <c r="Y110" s="30">
        <f t="shared" si="13"/>
        <v>0</v>
      </c>
      <c r="Z110" s="30">
        <f t="shared" si="12"/>
        <v>0</v>
      </c>
      <c r="AA110" s="30">
        <f>IF(OR(T110 &gt; VLOOKUP(J110,'[1]CSBH THƯỞNG XE'!$J$26:$R$34,6,0), ISTEXT(T110)),
    VLOOKUP(J110,'[1]CSBH THƯỞNG XE'!$J$26:$R$34,9,0),
0)</f>
        <v>677818.18181818165</v>
      </c>
      <c r="AB110" s="30">
        <f t="shared" si="14"/>
        <v>0</v>
      </c>
      <c r="AC110" s="26"/>
      <c r="AD110" s="31"/>
      <c r="AE110" s="32"/>
      <c r="AF110" s="23" t="s">
        <v>1314</v>
      </c>
      <c r="AG110" s="33">
        <f>IF( B110&gt;=DATE(2026,1,23),IF($AF110="Khách hàng thông thường", IFERROR(VLOOKUP($J110,'[1]CSBH THƯỞNG XE'!$I$1:$M$22,3,0),0),IF(OR($AF110="Khách hàng chuyển đổi xe xăng",$AF110="Khách hàng Khối Quân đội - Công An"),IFERROR(VLOOKUP($J110,'[1]CSBH THƯỞNG XE'!$I$1:$M$22,4,0),0),0)), 0)</f>
        <v>18000000</v>
      </c>
      <c r="AH110" s="33"/>
      <c r="AI110" s="33"/>
      <c r="AJ110" s="34">
        <f t="shared" si="15"/>
        <v>12600000</v>
      </c>
      <c r="AK110" s="35">
        <f t="shared" si="16"/>
        <v>12600000</v>
      </c>
      <c r="AL110" s="36">
        <v>0</v>
      </c>
      <c r="AM110" s="37"/>
      <c r="AN110" s="37">
        <f>IF(AP110="Voucher giờ trái đất",VLOOKUP(J110,'[1]CSBH THƯỞNG XE'!$I$3:$R$1000,10,0),0)</f>
        <v>0</v>
      </c>
      <c r="AO110" s="55">
        <f t="shared" si="17"/>
        <v>12600000</v>
      </c>
      <c r="AQ110" s="158">
        <f>SUMIF('Báo cáo lợi nhuận từng xe (2)'!$E$5:$E$245,'Lương năng suất'!N110,'Báo cáo lợi nhuận từng xe (2)'!$L$5:$L$245)</f>
        <v>12600000</v>
      </c>
      <c r="AR110" s="158">
        <f t="shared" si="18"/>
        <v>0</v>
      </c>
    </row>
    <row r="111" spans="1:44" ht="51" customHeight="1" x14ac:dyDescent="0.25">
      <c r="A111" s="17">
        <v>46092</v>
      </c>
      <c r="B111" s="17">
        <v>46107</v>
      </c>
      <c r="C111" s="18" t="s">
        <v>1036</v>
      </c>
      <c r="D111" s="19" t="s">
        <v>1333</v>
      </c>
      <c r="E111" s="19" t="s">
        <v>1420</v>
      </c>
      <c r="F111" s="20" t="s">
        <v>1335</v>
      </c>
      <c r="G111" s="20" t="s">
        <v>412</v>
      </c>
      <c r="H111" s="21"/>
      <c r="I111" s="21"/>
      <c r="J111" s="22" t="s">
        <v>1329</v>
      </c>
      <c r="K111" s="23" t="s">
        <v>1336</v>
      </c>
      <c r="L111" s="24" t="s">
        <v>1426</v>
      </c>
      <c r="M111" s="25">
        <v>1</v>
      </c>
      <c r="N111" s="24" t="s">
        <v>413</v>
      </c>
      <c r="O111" s="26"/>
      <c r="P111" s="26"/>
      <c r="Q111" s="26"/>
      <c r="R111" s="26"/>
      <c r="S111" s="27"/>
      <c r="T111" s="28">
        <v>0</v>
      </c>
      <c r="U111" s="27"/>
      <c r="V111" s="29">
        <v>0</v>
      </c>
      <c r="W111" s="29">
        <v>10000000</v>
      </c>
      <c r="X111" s="30">
        <f>SUM(T111:W111)-U111-T111</f>
        <v>10000000</v>
      </c>
      <c r="Y111" s="30">
        <f t="shared" si="13"/>
        <v>10000000</v>
      </c>
      <c r="Z111" s="30">
        <f t="shared" si="12"/>
        <v>0</v>
      </c>
      <c r="AA111" s="30"/>
      <c r="AB111" s="30">
        <f t="shared" si="14"/>
        <v>0</v>
      </c>
      <c r="AC111" s="26"/>
      <c r="AD111" s="31"/>
      <c r="AE111" s="32"/>
      <c r="AF111" s="23" t="s">
        <v>1314</v>
      </c>
      <c r="AG111" s="33">
        <f>IF( B111&gt;=DATE(2026,1,23),IF($AF111="Khách hàng thông thường", IFERROR(VLOOKUP($J111,'[1]CSBH THƯỞNG XE'!$I$1:$M$22,3,0),0),IF(OR($AF111="Khách hàng chuyển đổi xe xăng",$AF111="Khách hàng Khối Quân đội - Công An"),IFERROR(VLOOKUP($J111,'[1]CSBH THƯỞNG XE'!$I$1:$M$22,4,0),0),0)), 0)</f>
        <v>15000000</v>
      </c>
      <c r="AH111" s="33"/>
      <c r="AI111" s="33"/>
      <c r="AJ111" s="34">
        <f t="shared" si="15"/>
        <v>3500000</v>
      </c>
      <c r="AK111" s="35">
        <f t="shared" si="16"/>
        <v>3500000</v>
      </c>
      <c r="AL111" s="36">
        <v>0</v>
      </c>
      <c r="AM111" s="37"/>
      <c r="AN111" s="37">
        <f>IF(AP111="Voucher giờ trái đất",VLOOKUP(J111,'[1]CSBH THƯỞNG XE'!$I$3:$R$1000,10,0),0)</f>
        <v>0</v>
      </c>
      <c r="AO111" s="55">
        <f t="shared" si="17"/>
        <v>3500000</v>
      </c>
      <c r="AQ111" s="158">
        <f>SUMIF('Báo cáo lợi nhuận từng xe (2)'!$E$5:$E$245,'Lương năng suất'!N111,'Báo cáo lợi nhuận từng xe (2)'!$L$5:$L$245)</f>
        <v>3500000</v>
      </c>
      <c r="AR111" s="158">
        <f t="shared" si="18"/>
        <v>0</v>
      </c>
    </row>
    <row r="112" spans="1:44" ht="51" customHeight="1" x14ac:dyDescent="0.25">
      <c r="A112" s="17">
        <v>46092</v>
      </c>
      <c r="B112" s="17">
        <v>46107</v>
      </c>
      <c r="C112" s="18" t="s">
        <v>1044</v>
      </c>
      <c r="D112" s="19" t="s">
        <v>1308</v>
      </c>
      <c r="E112" s="19" t="s">
        <v>1385</v>
      </c>
      <c r="F112" s="20" t="s">
        <v>1310</v>
      </c>
      <c r="G112" s="20" t="s">
        <v>211</v>
      </c>
      <c r="H112" s="21"/>
      <c r="I112" s="21"/>
      <c r="J112" s="22" t="s">
        <v>1311</v>
      </c>
      <c r="K112" s="23" t="s">
        <v>106</v>
      </c>
      <c r="L112" s="24" t="s">
        <v>1326</v>
      </c>
      <c r="M112" s="25">
        <v>1</v>
      </c>
      <c r="N112" s="24" t="s">
        <v>277</v>
      </c>
      <c r="O112" s="26"/>
      <c r="P112" s="26"/>
      <c r="Q112" s="26"/>
      <c r="R112" s="26"/>
      <c r="S112" s="27"/>
      <c r="T112" s="28">
        <v>8960909.0909090899</v>
      </c>
      <c r="U112" s="27"/>
      <c r="V112" s="29" t="s">
        <v>1313</v>
      </c>
      <c r="W112" s="29">
        <v>0</v>
      </c>
      <c r="X112" s="30">
        <f>SUM(T112:W112)-U112-T112</f>
        <v>0</v>
      </c>
      <c r="Y112" s="30">
        <f t="shared" si="13"/>
        <v>0</v>
      </c>
      <c r="Z112" s="30">
        <f t="shared" si="12"/>
        <v>0</v>
      </c>
      <c r="AA112" s="30">
        <f>IF(OR(T112 &gt; VLOOKUP(J112,'[1]CSBH THƯỞNG XE'!$J$26:$R$34,6,0), ISTEXT(T112)),
    VLOOKUP(J112,'[1]CSBH THƯỞNG XE'!$J$26:$R$34,9,0),
0)</f>
        <v>677818.18181818165</v>
      </c>
      <c r="AB112" s="30">
        <f t="shared" si="14"/>
        <v>0</v>
      </c>
      <c r="AC112" s="26"/>
      <c r="AD112" s="31"/>
      <c r="AE112" s="32"/>
      <c r="AF112" s="23" t="s">
        <v>1314</v>
      </c>
      <c r="AG112" s="33">
        <f>IF( B112&gt;=DATE(2026,1,23),IF($AF112="Khách hàng thông thường", IFERROR(VLOOKUP($J112,'[1]CSBH THƯỞNG XE'!$I$1:$M$22,3,0),0),IF(OR($AF112="Khách hàng chuyển đổi xe xăng",$AF112="Khách hàng Khối Quân đội - Công An"),IFERROR(VLOOKUP($J112,'[1]CSBH THƯỞNG XE'!$I$1:$M$22,4,0),0),0)), 0)</f>
        <v>18000000</v>
      </c>
      <c r="AH112" s="33"/>
      <c r="AI112" s="33"/>
      <c r="AJ112" s="34">
        <f t="shared" si="15"/>
        <v>12600000</v>
      </c>
      <c r="AK112" s="35">
        <f t="shared" si="16"/>
        <v>12600000</v>
      </c>
      <c r="AL112" s="36">
        <v>0</v>
      </c>
      <c r="AM112" s="37"/>
      <c r="AN112" s="37">
        <f>IF(AP112="Voucher giờ trái đất",VLOOKUP(J112,'[1]CSBH THƯỞNG XE'!$I$3:$R$1000,10,0),0)</f>
        <v>0</v>
      </c>
      <c r="AO112" s="55">
        <f t="shared" si="17"/>
        <v>12600000</v>
      </c>
      <c r="AQ112" s="158">
        <f>SUMIF('Báo cáo lợi nhuận từng xe (2)'!$E$5:$E$245,'Lương năng suất'!N112,'Báo cáo lợi nhuận từng xe (2)'!$L$5:$L$245)</f>
        <v>12600000</v>
      </c>
      <c r="AR112" s="158">
        <f t="shared" si="18"/>
        <v>0</v>
      </c>
    </row>
    <row r="113" spans="1:44" ht="51" customHeight="1" x14ac:dyDescent="0.25">
      <c r="A113" s="17">
        <v>46096</v>
      </c>
      <c r="B113" s="17">
        <v>46107</v>
      </c>
      <c r="C113" s="18" t="s">
        <v>1046</v>
      </c>
      <c r="D113" s="19" t="s">
        <v>1341</v>
      </c>
      <c r="E113" s="19" t="s">
        <v>1389</v>
      </c>
      <c r="F113" s="20" t="s">
        <v>1371</v>
      </c>
      <c r="G113" s="20" t="s">
        <v>427</v>
      </c>
      <c r="H113" s="21"/>
      <c r="I113" s="21"/>
      <c r="J113" s="22" t="s">
        <v>1329</v>
      </c>
      <c r="K113" s="23" t="s">
        <v>1324</v>
      </c>
      <c r="L113" s="24" t="s">
        <v>1427</v>
      </c>
      <c r="M113" s="25">
        <v>1</v>
      </c>
      <c r="N113" s="24" t="s">
        <v>428</v>
      </c>
      <c r="O113" s="26"/>
      <c r="P113" s="26"/>
      <c r="Q113" s="26"/>
      <c r="R113" s="26"/>
      <c r="S113" s="27"/>
      <c r="T113" s="28">
        <v>7458890.9090909082</v>
      </c>
      <c r="U113" s="27"/>
      <c r="V113" s="29" t="s">
        <v>1313</v>
      </c>
      <c r="W113" s="29">
        <v>10000000</v>
      </c>
      <c r="X113" s="161">
        <f>SUM(T113:W113)-U113</f>
        <v>17458890.909090906</v>
      </c>
      <c r="Y113" s="162">
        <f ca="1">AB113+W113</f>
        <v>10000000</v>
      </c>
      <c r="Z113" s="30">
        <f t="shared" si="12"/>
        <v>7458890.9090909064</v>
      </c>
      <c r="AA113" s="30">
        <f>IF(OR(T113 &gt; VLOOKUP(J113,'[1]CSBH THƯỞNG XE'!$J$26:$R$34,6,0), ISTEXT(T113)),
    VLOOKUP(J113,'[1]CSBH THƯỞNG XE'!$J$26:$R$34,9,0),
0)</f>
        <v>860272.72727272753</v>
      </c>
      <c r="AB113" s="30">
        <f t="shared" ca="1" si="14"/>
        <v>0</v>
      </c>
      <c r="AC113" s="26"/>
      <c r="AD113" s="31"/>
      <c r="AE113" s="32"/>
      <c r="AF113" s="23" t="s">
        <v>1314</v>
      </c>
      <c r="AG113" s="33">
        <f>IF( B113&gt;=DATE(2026,1,23),IF($AF113="Khách hàng thông thường", IFERROR(VLOOKUP($J113,'[1]CSBH THƯỞNG XE'!$I$1:$M$22,3,0),0),IF(OR($AF113="Khách hàng chuyển đổi xe xăng",$AF113="Khách hàng Khối Quân đội - Công An"),IFERROR(VLOOKUP($J113,'[1]CSBH THƯỞNG XE'!$I$1:$M$22,4,0),0),0)), 0)</f>
        <v>15000000</v>
      </c>
      <c r="AH113" s="33"/>
      <c r="AI113" s="33"/>
      <c r="AJ113" s="34">
        <f t="shared" ca="1" si="15"/>
        <v>3500000</v>
      </c>
      <c r="AK113" s="35">
        <f t="shared" ca="1" si="16"/>
        <v>2658400</v>
      </c>
      <c r="AL113" s="36">
        <v>2500000</v>
      </c>
      <c r="AM113" s="37">
        <v>841600</v>
      </c>
      <c r="AN113" s="37">
        <f>IF(AP113="Voucher giờ trái đất",VLOOKUP(J113,'[1]CSBH THƯỞNG XE'!$I$3:$R$1000,10,0),0)</f>
        <v>0</v>
      </c>
      <c r="AO113" s="55">
        <f t="shared" ca="1" si="17"/>
        <v>2658400</v>
      </c>
      <c r="AQ113" s="158">
        <f ca="1">SUMIF('Báo cáo lợi nhuận từng xe (2)'!$E$5:$E$245,'Lương năng suất'!N113,'Báo cáo lợi nhuận từng xe (2)'!$L$5:$L$245)</f>
        <v>4200000</v>
      </c>
      <c r="AR113" s="158">
        <f t="shared" ca="1" si="18"/>
        <v>0</v>
      </c>
    </row>
    <row r="114" spans="1:44" ht="51" customHeight="1" x14ac:dyDescent="0.25">
      <c r="A114" s="40">
        <v>46101</v>
      </c>
      <c r="B114" s="40">
        <v>46101</v>
      </c>
      <c r="C114" s="41" t="s">
        <v>958</v>
      </c>
      <c r="D114" s="42" t="s">
        <v>1333</v>
      </c>
      <c r="E114" s="19" t="s">
        <v>1393</v>
      </c>
      <c r="F114" s="43" t="s">
        <v>1339</v>
      </c>
      <c r="G114" s="43" t="s">
        <v>608</v>
      </c>
      <c r="H114" s="21"/>
      <c r="I114" s="21"/>
      <c r="J114" s="44" t="s">
        <v>528</v>
      </c>
      <c r="K114" s="42" t="s">
        <v>1336</v>
      </c>
      <c r="L114" s="45" t="s">
        <v>1378</v>
      </c>
      <c r="M114" s="46">
        <v>1</v>
      </c>
      <c r="N114" s="45" t="s">
        <v>609</v>
      </c>
      <c r="O114" s="26"/>
      <c r="P114" s="26"/>
      <c r="Q114" s="26"/>
      <c r="R114" s="26"/>
      <c r="S114" s="47"/>
      <c r="T114" s="47">
        <v>0</v>
      </c>
      <c r="U114" s="47"/>
      <c r="V114" s="47">
        <v>0</v>
      </c>
      <c r="W114" s="47">
        <v>3000000</v>
      </c>
      <c r="X114" s="48">
        <f>SUM(T114:W114)-U114</f>
        <v>3000000</v>
      </c>
      <c r="Y114" s="30">
        <f t="shared" si="13"/>
        <v>3000000</v>
      </c>
      <c r="Z114" s="48">
        <f t="shared" si="12"/>
        <v>0</v>
      </c>
      <c r="AA114" s="48"/>
      <c r="AB114" s="30">
        <f t="shared" si="14"/>
        <v>0</v>
      </c>
      <c r="AC114" s="26"/>
      <c r="AD114" s="31"/>
      <c r="AE114" s="49"/>
      <c r="AF114" s="42" t="s">
        <v>1314</v>
      </c>
      <c r="AG114" s="50">
        <f>IF( B114&gt;=DATE(2026,1,23),IF($AF114="Khách hàng thông thường", IFERROR(VLOOKUP($J114,'[1]CSBH THƯỞNG XE'!$I$1:$M$22,3,0),0),IF(OR($AF114="Khách hàng chuyển đổi xe xăng",$AF114="Khách hàng Khối Quân đội - Công An"),IFERROR(VLOOKUP($J114,'[1]CSBH THƯỞNG XE'!$I$1:$M$22,4,0),0),0)), 0)</f>
        <v>8500000</v>
      </c>
      <c r="AH114" s="33"/>
      <c r="AI114" s="33"/>
      <c r="AJ114" s="34">
        <f t="shared" si="15"/>
        <v>3849999.9999999995</v>
      </c>
      <c r="AK114" s="51">
        <f>AJ114-AM114-AN114</f>
        <v>3849999.9999999995</v>
      </c>
      <c r="AL114" s="52">
        <v>0</v>
      </c>
      <c r="AM114" s="53"/>
      <c r="AN114" s="37">
        <f>IF(AP114="Voucher giờ trái đất",VLOOKUP(J114,'[1]CSBH THƯỞNG XE'!$I$3:$R$1000,10,0),0)</f>
        <v>0</v>
      </c>
      <c r="AO114" s="55">
        <f t="shared" si="17"/>
        <v>3849999.9999999995</v>
      </c>
      <c r="AQ114" s="158">
        <f>SUMIF('Báo cáo lợi nhuận từng xe (2)'!$E$5:$E$245,'Lương năng suất'!N114,'Báo cáo lợi nhuận từng xe (2)'!$L$5:$L$245)</f>
        <v>3849999.9999999995</v>
      </c>
      <c r="AR114" s="158">
        <f t="shared" si="18"/>
        <v>0</v>
      </c>
    </row>
    <row r="115" spans="1:44" ht="51" customHeight="1" x14ac:dyDescent="0.25">
      <c r="A115" s="40">
        <v>46101</v>
      </c>
      <c r="B115" s="40">
        <v>46101</v>
      </c>
      <c r="C115" s="41" t="s">
        <v>960</v>
      </c>
      <c r="D115" s="42" t="s">
        <v>1333</v>
      </c>
      <c r="E115" s="19" t="s">
        <v>1393</v>
      </c>
      <c r="F115" s="43" t="s">
        <v>1339</v>
      </c>
      <c r="G115" s="43" t="s">
        <v>677</v>
      </c>
      <c r="H115" s="21"/>
      <c r="I115" s="21"/>
      <c r="J115" s="44" t="s">
        <v>514</v>
      </c>
      <c r="K115" s="42" t="s">
        <v>1428</v>
      </c>
      <c r="L115" s="45" t="s">
        <v>1340</v>
      </c>
      <c r="M115" s="46">
        <v>1</v>
      </c>
      <c r="N115" s="45" t="s">
        <v>678</v>
      </c>
      <c r="O115" s="26"/>
      <c r="P115" s="26"/>
      <c r="Q115" s="26"/>
      <c r="R115" s="26"/>
      <c r="S115" s="47"/>
      <c r="T115" s="47">
        <v>0</v>
      </c>
      <c r="U115" s="47"/>
      <c r="V115" s="47">
        <v>0</v>
      </c>
      <c r="W115" s="47">
        <v>3000000</v>
      </c>
      <c r="X115" s="48">
        <f>SUM(T115:W115)-U115</f>
        <v>3000000</v>
      </c>
      <c r="Y115" s="30">
        <f t="shared" si="13"/>
        <v>3000000</v>
      </c>
      <c r="Z115" s="48">
        <f t="shared" si="12"/>
        <v>0</v>
      </c>
      <c r="AA115" s="48"/>
      <c r="AB115" s="30">
        <f t="shared" si="14"/>
        <v>0</v>
      </c>
      <c r="AC115" s="26"/>
      <c r="AD115" s="31"/>
      <c r="AE115" s="49"/>
      <c r="AF115" s="42" t="s">
        <v>1314</v>
      </c>
      <c r="AG115" s="50">
        <f>IF( B115&gt;=DATE(2026,1,23),IF($AF115="Khách hàng thông thường", IFERROR(VLOOKUP($J115,'[1]CSBH THƯỞNG XE'!$I$1:$M$22,3,0),0),IF(OR($AF115="Khách hàng chuyển đổi xe xăng",$AF115="Khách hàng Khối Quân đội - Công An"),IFERROR(VLOOKUP($J115,'[1]CSBH THƯỞNG XE'!$I$1:$M$22,4,0),0),0)), 0)</f>
        <v>8000000</v>
      </c>
      <c r="AH115" s="33"/>
      <c r="AI115" s="33"/>
      <c r="AJ115" s="34">
        <f t="shared" si="15"/>
        <v>3500000</v>
      </c>
      <c r="AK115" s="51">
        <f t="shared" ref="AK115:AK137" si="24">AJ115-AM115-AN115</f>
        <v>3500000</v>
      </c>
      <c r="AL115" s="52">
        <v>0</v>
      </c>
      <c r="AM115" s="53"/>
      <c r="AN115" s="37">
        <f>IF(AP115="Voucher giờ trái đất",VLOOKUP(J115,'[1]CSBH THƯỞNG XE'!$I$3:$R$1000,10,0),0)</f>
        <v>0</v>
      </c>
      <c r="AO115" s="55">
        <f t="shared" si="17"/>
        <v>3500000</v>
      </c>
      <c r="AQ115" s="158">
        <f>SUMIF('Báo cáo lợi nhuận từng xe (2)'!$E$5:$E$245,'Lương năng suất'!N115,'Báo cáo lợi nhuận từng xe (2)'!$L$5:$L$245)</f>
        <v>3500000</v>
      </c>
      <c r="AR115" s="158">
        <f t="shared" si="18"/>
        <v>0</v>
      </c>
    </row>
    <row r="116" spans="1:44" ht="51" customHeight="1" x14ac:dyDescent="0.25">
      <c r="A116" s="40">
        <v>46101</v>
      </c>
      <c r="B116" s="40">
        <v>46102</v>
      </c>
      <c r="C116" s="41" t="s">
        <v>962</v>
      </c>
      <c r="D116" s="42" t="s">
        <v>1341</v>
      </c>
      <c r="E116" s="19" t="s">
        <v>1358</v>
      </c>
      <c r="F116" s="43" t="s">
        <v>1359</v>
      </c>
      <c r="G116" s="43" t="s">
        <v>70</v>
      </c>
      <c r="H116" s="21"/>
      <c r="I116" s="21"/>
      <c r="J116" s="44" t="s">
        <v>1373</v>
      </c>
      <c r="K116" s="42" t="s">
        <v>1422</v>
      </c>
      <c r="L116" s="45" t="s">
        <v>1326</v>
      </c>
      <c r="M116" s="46">
        <v>1</v>
      </c>
      <c r="N116" s="45" t="s">
        <v>71</v>
      </c>
      <c r="O116" s="26"/>
      <c r="P116" s="26"/>
      <c r="Q116" s="26"/>
      <c r="R116" s="26"/>
      <c r="S116" s="47"/>
      <c r="T116" s="47"/>
      <c r="U116" s="47"/>
      <c r="V116" s="47" t="s">
        <v>1313</v>
      </c>
      <c r="W116" s="47">
        <v>0</v>
      </c>
      <c r="X116" s="30">
        <f>SUM(T116:W116)-U116-T116</f>
        <v>0</v>
      </c>
      <c r="Y116" s="30">
        <f t="shared" si="13"/>
        <v>0</v>
      </c>
      <c r="Z116" s="48">
        <f t="shared" si="12"/>
        <v>0</v>
      </c>
      <c r="AA116" s="48"/>
      <c r="AB116" s="30">
        <f t="shared" si="14"/>
        <v>0</v>
      </c>
      <c r="AC116" s="26"/>
      <c r="AD116" s="31"/>
      <c r="AE116" s="49"/>
      <c r="AF116" s="42" t="s">
        <v>1314</v>
      </c>
      <c r="AG116" s="50">
        <f>IF( B116&gt;=DATE(2026,1,23),IF($AF116="Khách hàng thông thường", IFERROR(VLOOKUP($J116,'[1]CSBH THƯỞNG XE'!$I$1:$M$22,3,0),0),IF(OR($AF116="Khách hàng chuyển đổi xe xăng",$AF116="Khách hàng Khối Quân đội - Công An"),IFERROR(VLOOKUP($J116,'[1]CSBH THƯỞNG XE'!$I$1:$M$22,4,0),0),0)), 0)</f>
        <v>19000000</v>
      </c>
      <c r="AH116" s="33"/>
      <c r="AI116" s="33"/>
      <c r="AJ116" s="34">
        <f t="shared" si="15"/>
        <v>13300000</v>
      </c>
      <c r="AK116" s="51">
        <f t="shared" si="24"/>
        <v>13300000</v>
      </c>
      <c r="AL116" s="52">
        <v>5000000</v>
      </c>
      <c r="AM116" s="53"/>
      <c r="AN116" s="37">
        <f>IF(AP116="Voucher giờ trái đất",VLOOKUP(J116,'[1]CSBH THƯỞNG XE'!$I$3:$R$1000,10,0),0)</f>
        <v>0</v>
      </c>
      <c r="AO116" s="55">
        <f t="shared" si="17"/>
        <v>13300000</v>
      </c>
      <c r="AQ116" s="158">
        <f>SUMIF('Báo cáo lợi nhuận từng xe (2)'!$E$5:$E$245,'Lương năng suất'!N116,'Báo cáo lợi nhuận từng xe (2)'!$L$5:$L$245)</f>
        <v>13300000</v>
      </c>
      <c r="AR116" s="158">
        <f t="shared" si="18"/>
        <v>0</v>
      </c>
    </row>
    <row r="117" spans="1:44" ht="51" customHeight="1" x14ac:dyDescent="0.25">
      <c r="A117" s="40">
        <v>46102</v>
      </c>
      <c r="B117" s="40">
        <v>46104</v>
      </c>
      <c r="C117" s="41" t="s">
        <v>990</v>
      </c>
      <c r="D117" s="42" t="s">
        <v>1333</v>
      </c>
      <c r="E117" s="19" t="s">
        <v>1429</v>
      </c>
      <c r="F117" s="43" t="e">
        <v>#N/A</v>
      </c>
      <c r="G117" s="43" t="s">
        <v>208</v>
      </c>
      <c r="H117" s="21"/>
      <c r="I117" s="21"/>
      <c r="J117" s="44" t="s">
        <v>1311</v>
      </c>
      <c r="K117" s="42" t="s">
        <v>1311</v>
      </c>
      <c r="L117" s="45" t="s">
        <v>1378</v>
      </c>
      <c r="M117" s="46">
        <v>1</v>
      </c>
      <c r="N117" s="45" t="s">
        <v>209</v>
      </c>
      <c r="O117" s="26"/>
      <c r="P117" s="26"/>
      <c r="Q117" s="26"/>
      <c r="R117" s="26"/>
      <c r="S117" s="47"/>
      <c r="T117" s="47">
        <v>0</v>
      </c>
      <c r="U117" s="47"/>
      <c r="V117" s="47">
        <v>0</v>
      </c>
      <c r="W117" s="47">
        <v>8000000</v>
      </c>
      <c r="X117" s="161">
        <f>SUM(T117:W117)-U117</f>
        <v>8000000</v>
      </c>
      <c r="Y117" s="30">
        <f t="shared" si="13"/>
        <v>8000000</v>
      </c>
      <c r="Z117" s="48">
        <f t="shared" si="12"/>
        <v>0</v>
      </c>
      <c r="AA117" s="48"/>
      <c r="AB117" s="30">
        <f t="shared" si="14"/>
        <v>0</v>
      </c>
      <c r="AC117" s="26"/>
      <c r="AD117" s="31"/>
      <c r="AE117" s="49"/>
      <c r="AF117" s="42" t="s">
        <v>1314</v>
      </c>
      <c r="AG117" s="50">
        <f>IF( B117&gt;=DATE(2026,1,23),IF($AF117="Khách hàng thông thường", IFERROR(VLOOKUP($J117,'[1]CSBH THƯỞNG XE'!$I$1:$M$22,3,0),0),IF(OR($AF117="Khách hàng chuyển đổi xe xăng",$AF117="Khách hàng Khối Quân đội - Công An"),IFERROR(VLOOKUP($J117,'[1]CSBH THƯỞNG XE'!$I$1:$M$22,4,0),0),0)), 0)</f>
        <v>18000000</v>
      </c>
      <c r="AH117" s="33"/>
      <c r="AI117" s="33"/>
      <c r="AJ117" s="34">
        <f t="shared" si="15"/>
        <v>7000000</v>
      </c>
      <c r="AK117" s="51">
        <f t="shared" si="24"/>
        <v>7000000</v>
      </c>
      <c r="AL117" s="52">
        <v>0</v>
      </c>
      <c r="AM117" s="53"/>
      <c r="AN117" s="37">
        <f>IF(AP117="Voucher giờ trái đất",VLOOKUP(J117,'[1]CSBH THƯỞNG XE'!$I$3:$R$1000,10,0),0)</f>
        <v>0</v>
      </c>
      <c r="AO117" s="55">
        <f t="shared" si="17"/>
        <v>7000000</v>
      </c>
      <c r="AQ117" s="158">
        <f>SUMIF('Báo cáo lợi nhuận từng xe (2)'!$E$5:$E$245,'Lương năng suất'!N117,'Báo cáo lợi nhuận từng xe (2)'!$L$5:$L$245)</f>
        <v>7000000</v>
      </c>
      <c r="AR117" s="158">
        <f t="shared" si="18"/>
        <v>0</v>
      </c>
    </row>
    <row r="118" spans="1:44" ht="51" customHeight="1" x14ac:dyDescent="0.25">
      <c r="A118" s="40">
        <v>46103</v>
      </c>
      <c r="B118" s="40">
        <v>46105</v>
      </c>
      <c r="C118" s="41" t="s">
        <v>992</v>
      </c>
      <c r="D118" s="42" t="s">
        <v>1321</v>
      </c>
      <c r="E118" s="19" t="s">
        <v>1430</v>
      </c>
      <c r="F118" s="43" t="s">
        <v>1323</v>
      </c>
      <c r="G118" s="43" t="s">
        <v>22</v>
      </c>
      <c r="H118" s="21"/>
      <c r="I118" s="21"/>
      <c r="J118" s="44" t="s">
        <v>23</v>
      </c>
      <c r="K118" s="42" t="s">
        <v>1431</v>
      </c>
      <c r="L118" s="45" t="s">
        <v>1326</v>
      </c>
      <c r="M118" s="46">
        <v>1</v>
      </c>
      <c r="N118" s="45" t="s">
        <v>24</v>
      </c>
      <c r="O118" s="26"/>
      <c r="P118" s="26"/>
      <c r="Q118" s="26"/>
      <c r="R118" s="26"/>
      <c r="S118" s="47"/>
      <c r="T118" s="47" t="s">
        <v>1313</v>
      </c>
      <c r="U118" s="47"/>
      <c r="V118" s="47" t="s">
        <v>1313</v>
      </c>
      <c r="W118" s="47">
        <v>0</v>
      </c>
      <c r="X118" s="48">
        <f>SUM(T118:W118)-U118</f>
        <v>0</v>
      </c>
      <c r="Y118" s="30">
        <f t="shared" si="13"/>
        <v>0</v>
      </c>
      <c r="Z118" s="48">
        <f t="shared" si="12"/>
        <v>0</v>
      </c>
      <c r="AA118" s="48"/>
      <c r="AB118" s="30">
        <f t="shared" si="14"/>
        <v>0</v>
      </c>
      <c r="AC118" s="26"/>
      <c r="AD118" s="31"/>
      <c r="AE118" s="49"/>
      <c r="AF118" s="42" t="s">
        <v>1314</v>
      </c>
      <c r="AG118" s="50">
        <f>IF( B118&gt;=DATE(2026,1,23),IF($AF118="Khách hàng thông thường", IFERROR(VLOOKUP($J118,'[1]CSBH THƯỞNG XE'!$I$1:$M$22,3,0),0),IF(OR($AF118="Khách hàng chuyển đổi xe xăng",$AF118="Khách hàng Khối Quân đội - Công An"),IFERROR(VLOOKUP($J118,'[1]CSBH THƯỞNG XE'!$I$1:$M$22,4,0),0),0)), 0)</f>
        <v>27000000</v>
      </c>
      <c r="AH118" s="33"/>
      <c r="AI118" s="33"/>
      <c r="AJ118" s="34">
        <f t="shared" si="15"/>
        <v>18900000</v>
      </c>
      <c r="AK118" s="51">
        <f t="shared" si="24"/>
        <v>18900000</v>
      </c>
      <c r="AL118" s="52">
        <v>0</v>
      </c>
      <c r="AM118" s="53"/>
      <c r="AN118" s="37">
        <f>IF(AP118="Voucher giờ trái đất",VLOOKUP(J118,'[1]CSBH THƯỞNG XE'!$I$3:$R$1000,10,0),0)</f>
        <v>0</v>
      </c>
      <c r="AO118" s="55">
        <f t="shared" si="17"/>
        <v>18900000</v>
      </c>
      <c r="AQ118" s="158">
        <f>SUMIF('Báo cáo lợi nhuận từng xe (2)'!$E$5:$E$245,'Lương năng suất'!N118,'Báo cáo lợi nhuận từng xe (2)'!$L$5:$L$245)</f>
        <v>18900000</v>
      </c>
      <c r="AR118" s="158">
        <f t="shared" si="18"/>
        <v>0</v>
      </c>
    </row>
    <row r="119" spans="1:44" ht="51" customHeight="1" x14ac:dyDescent="0.25">
      <c r="A119" s="40">
        <v>46103</v>
      </c>
      <c r="B119" s="40">
        <v>46105</v>
      </c>
      <c r="C119" s="41" t="s">
        <v>994</v>
      </c>
      <c r="D119" s="42" t="s">
        <v>1315</v>
      </c>
      <c r="E119" s="19" t="s">
        <v>1368</v>
      </c>
      <c r="F119" s="43" t="s">
        <v>1345</v>
      </c>
      <c r="G119" s="43" t="s">
        <v>593</v>
      </c>
      <c r="H119" s="21"/>
      <c r="I119" s="21"/>
      <c r="J119" s="44" t="s">
        <v>1318</v>
      </c>
      <c r="K119" s="42" t="s">
        <v>1417</v>
      </c>
      <c r="L119" s="45" t="s">
        <v>1432</v>
      </c>
      <c r="M119" s="46">
        <v>1</v>
      </c>
      <c r="N119" s="45" t="s">
        <v>594</v>
      </c>
      <c r="O119" s="26"/>
      <c r="P119" s="26"/>
      <c r="Q119" s="26"/>
      <c r="R119" s="26"/>
      <c r="S119" s="47"/>
      <c r="T119" s="47">
        <v>0</v>
      </c>
      <c r="U119" s="47"/>
      <c r="V119" s="47">
        <v>2120000</v>
      </c>
      <c r="W119" s="47">
        <v>0</v>
      </c>
      <c r="X119" s="48">
        <f>SUM(T119:W119)-U119-V119</f>
        <v>0</v>
      </c>
      <c r="Y119" s="30">
        <f t="shared" si="13"/>
        <v>0</v>
      </c>
      <c r="Z119" s="48">
        <f t="shared" si="12"/>
        <v>0</v>
      </c>
      <c r="AA119" s="48"/>
      <c r="AB119" s="30">
        <f t="shared" si="14"/>
        <v>0</v>
      </c>
      <c r="AC119" s="26"/>
      <c r="AD119" s="31"/>
      <c r="AE119" s="49"/>
      <c r="AF119" s="42" t="s">
        <v>1314</v>
      </c>
      <c r="AG119" s="50">
        <f>IF( B119&gt;=DATE(2026,1,23),IF($AF119="Khách hàng thông thường", IFERROR(VLOOKUP($J119,'[1]CSBH THƯỞNG XE'!$I$1:$M$22,3,0),0),IF(OR($AF119="Khách hàng chuyển đổi xe xăng",$AF119="Khách hàng Khối Quân đội - Công An"),IFERROR(VLOOKUP($J119,'[1]CSBH THƯỞNG XE'!$I$1:$M$22,4,0),0),0)), 0)</f>
        <v>10000000</v>
      </c>
      <c r="AH119" s="33"/>
      <c r="AI119" s="33"/>
      <c r="AJ119" s="34">
        <f t="shared" si="15"/>
        <v>7000000</v>
      </c>
      <c r="AK119" s="51">
        <f t="shared" si="24"/>
        <v>7000000</v>
      </c>
      <c r="AL119" s="52">
        <v>0</v>
      </c>
      <c r="AM119" s="53"/>
      <c r="AN119" s="37">
        <f>IF(AP119="Voucher giờ trái đất",VLOOKUP(J119,'[1]CSBH THƯỞNG XE'!$I$3:$R$1000,10,0),0)</f>
        <v>0</v>
      </c>
      <c r="AO119" s="55">
        <f t="shared" si="17"/>
        <v>7000000</v>
      </c>
      <c r="AQ119" s="158">
        <f>SUMIF('Báo cáo lợi nhuận từng xe (2)'!$E$5:$E$245,'Lương năng suất'!N119,'Báo cáo lợi nhuận từng xe (2)'!$L$5:$L$245)</f>
        <v>7000000</v>
      </c>
      <c r="AR119" s="158">
        <f t="shared" si="18"/>
        <v>0</v>
      </c>
    </row>
    <row r="120" spans="1:44" ht="51" customHeight="1" x14ac:dyDescent="0.25">
      <c r="A120" s="40">
        <v>46103</v>
      </c>
      <c r="B120" s="40">
        <v>46105</v>
      </c>
      <c r="C120" s="41" t="s">
        <v>1002</v>
      </c>
      <c r="D120" s="42" t="s">
        <v>1308</v>
      </c>
      <c r="E120" s="19" t="s">
        <v>1309</v>
      </c>
      <c r="F120" s="43" t="s">
        <v>1310</v>
      </c>
      <c r="G120" s="43" t="s">
        <v>400</v>
      </c>
      <c r="H120" s="21"/>
      <c r="I120" s="21"/>
      <c r="J120" s="44" t="s">
        <v>1329</v>
      </c>
      <c r="K120" s="42" t="s">
        <v>1324</v>
      </c>
      <c r="L120" s="45" t="s">
        <v>1326</v>
      </c>
      <c r="M120" s="46">
        <v>1</v>
      </c>
      <c r="N120" s="45" t="s">
        <v>401</v>
      </c>
      <c r="O120" s="26"/>
      <c r="P120" s="26"/>
      <c r="Q120" s="26"/>
      <c r="R120" s="26"/>
      <c r="S120" s="47"/>
      <c r="T120" s="56">
        <v>7458900</v>
      </c>
      <c r="U120" s="47"/>
      <c r="V120" s="47" t="s">
        <v>1313</v>
      </c>
      <c r="W120" s="47">
        <v>10000000</v>
      </c>
      <c r="X120" s="30">
        <f>SUM(T120:W120)-U120-T120</f>
        <v>10000000</v>
      </c>
      <c r="Y120" s="30">
        <f t="shared" si="13"/>
        <v>10000000</v>
      </c>
      <c r="Z120" s="48">
        <f t="shared" si="12"/>
        <v>0</v>
      </c>
      <c r="AA120" s="30">
        <f>IF(OR(T120 &gt; VLOOKUP(J120,'[1]CSBH THƯỞNG XE'!$J$26:$R$34,6,0), ISTEXT(T120)),
    VLOOKUP(J120,'[1]CSBH THƯỞNG XE'!$J$26:$R$34,9,0),
0)</f>
        <v>860272.72727272753</v>
      </c>
      <c r="AB120" s="30">
        <f t="shared" si="14"/>
        <v>0</v>
      </c>
      <c r="AC120" s="26"/>
      <c r="AD120" s="31"/>
      <c r="AE120" s="49"/>
      <c r="AF120" s="42" t="s">
        <v>1314</v>
      </c>
      <c r="AG120" s="50">
        <f>IF( B120&gt;=DATE(2026,1,23),IF($AF120="Khách hàng thông thường", IFERROR(VLOOKUP($J120,'[1]CSBH THƯỞNG XE'!$I$1:$M$22,3,0),0),IF(OR($AF120="Khách hàng chuyển đổi xe xăng",$AF120="Khách hàng Khối Quân đội - Công An"),IFERROR(VLOOKUP($J120,'[1]CSBH THƯỞNG XE'!$I$1:$M$22,4,0),0),0)), 0)</f>
        <v>15000000</v>
      </c>
      <c r="AH120" s="33"/>
      <c r="AI120" s="33"/>
      <c r="AJ120" s="34">
        <f t="shared" si="15"/>
        <v>3500000</v>
      </c>
      <c r="AK120" s="51">
        <f t="shared" si="24"/>
        <v>3500000</v>
      </c>
      <c r="AL120" s="52">
        <v>0</v>
      </c>
      <c r="AM120" s="53"/>
      <c r="AN120" s="37">
        <f>IF(AP120="Voucher giờ trái đất",VLOOKUP(J120,'[1]CSBH THƯỞNG XE'!$I$3:$R$1000,10,0),0)</f>
        <v>0</v>
      </c>
      <c r="AO120" s="55">
        <f t="shared" si="17"/>
        <v>3500000</v>
      </c>
      <c r="AQ120" s="158">
        <f>SUMIF('Báo cáo lợi nhuận từng xe (2)'!$E$5:$E$245,'Lương năng suất'!N120,'Báo cáo lợi nhuận từng xe (2)'!$L$5:$L$245)</f>
        <v>3500000</v>
      </c>
      <c r="AR120" s="158">
        <f t="shared" si="18"/>
        <v>0</v>
      </c>
    </row>
    <row r="121" spans="1:44" ht="51" customHeight="1" x14ac:dyDescent="0.25">
      <c r="A121" s="40">
        <v>46102</v>
      </c>
      <c r="B121" s="40">
        <v>46105</v>
      </c>
      <c r="C121" s="41" t="s">
        <v>1004</v>
      </c>
      <c r="D121" s="42" t="s">
        <v>1333</v>
      </c>
      <c r="E121" s="19" t="s">
        <v>1369</v>
      </c>
      <c r="F121" s="43" t="s">
        <v>1339</v>
      </c>
      <c r="G121" s="43" t="s">
        <v>707</v>
      </c>
      <c r="H121" s="21"/>
      <c r="I121" s="21"/>
      <c r="J121" s="44" t="s">
        <v>514</v>
      </c>
      <c r="K121" s="42" t="s">
        <v>1428</v>
      </c>
      <c r="L121" s="45" t="s">
        <v>1340</v>
      </c>
      <c r="M121" s="46">
        <v>1</v>
      </c>
      <c r="N121" s="45" t="s">
        <v>708</v>
      </c>
      <c r="O121" s="26"/>
      <c r="P121" s="26"/>
      <c r="Q121" s="26"/>
      <c r="R121" s="26"/>
      <c r="S121" s="47"/>
      <c r="T121" s="47">
        <v>0</v>
      </c>
      <c r="U121" s="47"/>
      <c r="V121" s="47">
        <v>0</v>
      </c>
      <c r="W121" s="47">
        <v>6000000</v>
      </c>
      <c r="X121" s="48">
        <f>SUM(T121:W121)-U121</f>
        <v>6000000</v>
      </c>
      <c r="Y121" s="30">
        <f t="shared" si="13"/>
        <v>6000000</v>
      </c>
      <c r="Z121" s="48">
        <f t="shared" si="12"/>
        <v>0</v>
      </c>
      <c r="AA121" s="48"/>
      <c r="AB121" s="30">
        <f t="shared" si="14"/>
        <v>0</v>
      </c>
      <c r="AC121" s="26"/>
      <c r="AD121" s="31"/>
      <c r="AE121" s="49"/>
      <c r="AF121" s="42" t="s">
        <v>1314</v>
      </c>
      <c r="AG121" s="50">
        <f>IF( B121&gt;=DATE(2026,1,23),IF($AF121="Khách hàng thông thường", IFERROR(VLOOKUP($J121,'[1]CSBH THƯỞNG XE'!$I$1:$M$22,3,0),0),IF(OR($AF121="Khách hàng chuyển đổi xe xăng",$AF121="Khách hàng Khối Quân đội - Công An"),IFERROR(VLOOKUP($J121,'[1]CSBH THƯỞNG XE'!$I$1:$M$22,4,0),0),0)), 0)</f>
        <v>8000000</v>
      </c>
      <c r="AH121" s="33"/>
      <c r="AI121" s="33"/>
      <c r="AJ121" s="34">
        <f t="shared" si="15"/>
        <v>1400000</v>
      </c>
      <c r="AK121" s="51">
        <f t="shared" si="24"/>
        <v>1400000</v>
      </c>
      <c r="AL121" s="52">
        <v>0</v>
      </c>
      <c r="AM121" s="53"/>
      <c r="AN121" s="37">
        <f>IF(AP121="Voucher giờ trái đất",VLOOKUP(J121,'[1]CSBH THƯỞNG XE'!$I$3:$R$1000,10,0),0)</f>
        <v>0</v>
      </c>
      <c r="AO121" s="55">
        <f t="shared" si="17"/>
        <v>1400000</v>
      </c>
      <c r="AQ121" s="158">
        <f>SUMIF('Báo cáo lợi nhuận từng xe (2)'!$E$5:$E$245,'Lương năng suất'!N121,'Báo cáo lợi nhuận từng xe (2)'!$L$5:$L$245)</f>
        <v>1400000</v>
      </c>
      <c r="AR121" s="158">
        <f t="shared" si="18"/>
        <v>0</v>
      </c>
    </row>
    <row r="122" spans="1:44" ht="51" customHeight="1" x14ac:dyDescent="0.25">
      <c r="A122" s="40">
        <v>46103</v>
      </c>
      <c r="B122" s="40">
        <v>46105</v>
      </c>
      <c r="C122" s="41" t="s">
        <v>1006</v>
      </c>
      <c r="D122" s="42" t="s">
        <v>1333</v>
      </c>
      <c r="E122" s="19" t="s">
        <v>1433</v>
      </c>
      <c r="F122" s="43" t="s">
        <v>1335</v>
      </c>
      <c r="G122" s="43" t="s">
        <v>89</v>
      </c>
      <c r="H122" s="21"/>
      <c r="I122" s="21"/>
      <c r="J122" s="44" t="s">
        <v>1415</v>
      </c>
      <c r="K122" s="42" t="s">
        <v>1434</v>
      </c>
      <c r="L122" s="45" t="s">
        <v>1348</v>
      </c>
      <c r="M122" s="46">
        <v>1</v>
      </c>
      <c r="N122" s="45" t="s">
        <v>90</v>
      </c>
      <c r="O122" s="26"/>
      <c r="P122" s="26"/>
      <c r="Q122" s="26"/>
      <c r="R122" s="26"/>
      <c r="S122" s="47"/>
      <c r="T122" s="47">
        <v>0</v>
      </c>
      <c r="U122" s="47"/>
      <c r="V122" s="47">
        <v>0</v>
      </c>
      <c r="W122" s="47">
        <v>12000000</v>
      </c>
      <c r="X122" s="30">
        <f>SUM(T122:W122)-U122-T122</f>
        <v>12000000</v>
      </c>
      <c r="Y122" s="30">
        <f t="shared" si="13"/>
        <v>12000000</v>
      </c>
      <c r="Z122" s="48">
        <f t="shared" si="12"/>
        <v>0</v>
      </c>
      <c r="AA122" s="48"/>
      <c r="AB122" s="30">
        <f t="shared" si="14"/>
        <v>0</v>
      </c>
      <c r="AC122" s="26"/>
      <c r="AD122" s="31"/>
      <c r="AE122" s="49"/>
      <c r="AF122" s="42" t="s">
        <v>1314</v>
      </c>
      <c r="AG122" s="50">
        <f>IF( B122&gt;=DATE(2026,1,23),IF($AF122="Khách hàng thông thường", IFERROR(VLOOKUP($J122,'[1]CSBH THƯỞNG XE'!$I$1:$M$22,3,0),0),IF(OR($AF122="Khách hàng chuyển đổi xe xăng",$AF122="Khách hàng Khối Quân đội - Công An"),IFERROR(VLOOKUP($J122,'[1]CSBH THƯỞNG XE'!$I$1:$M$22,4,0),0),0)), 0)</f>
        <v>18000000</v>
      </c>
      <c r="AH122" s="33"/>
      <c r="AI122" s="33"/>
      <c r="AJ122" s="34">
        <f t="shared" si="15"/>
        <v>4200000</v>
      </c>
      <c r="AK122" s="51">
        <f t="shared" si="24"/>
        <v>4200000</v>
      </c>
      <c r="AL122" s="52">
        <v>0</v>
      </c>
      <c r="AM122" s="53"/>
      <c r="AN122" s="37">
        <f>IF(AP122="Voucher giờ trái đất",VLOOKUP(J122,'[1]CSBH THƯỞNG XE'!$I$3:$R$1000,10,0),0)</f>
        <v>0</v>
      </c>
      <c r="AO122" s="55">
        <f t="shared" si="17"/>
        <v>4200000</v>
      </c>
      <c r="AQ122" s="158">
        <f>SUMIF('Báo cáo lợi nhuận từng xe (2)'!$E$5:$E$245,'Lương năng suất'!N122,'Báo cáo lợi nhuận từng xe (2)'!$L$5:$L$245)</f>
        <v>4200000</v>
      </c>
      <c r="AR122" s="158">
        <f t="shared" si="18"/>
        <v>0</v>
      </c>
    </row>
    <row r="123" spans="1:44" ht="51" customHeight="1" x14ac:dyDescent="0.25">
      <c r="A123" s="40">
        <v>46101</v>
      </c>
      <c r="B123" s="40">
        <v>46105</v>
      </c>
      <c r="C123" s="41" t="s">
        <v>1008</v>
      </c>
      <c r="D123" s="42" t="s">
        <v>1341</v>
      </c>
      <c r="E123" s="19" t="s">
        <v>1358</v>
      </c>
      <c r="F123" s="43" t="s">
        <v>1359</v>
      </c>
      <c r="G123" s="43" t="s">
        <v>297</v>
      </c>
      <c r="H123" s="21"/>
      <c r="I123" s="21"/>
      <c r="J123" s="44" t="s">
        <v>1311</v>
      </c>
      <c r="K123" s="42" t="s">
        <v>1390</v>
      </c>
      <c r="L123" s="45" t="s">
        <v>1346</v>
      </c>
      <c r="M123" s="46">
        <v>1</v>
      </c>
      <c r="N123" s="45" t="s">
        <v>298</v>
      </c>
      <c r="O123" s="26"/>
      <c r="P123" s="26"/>
      <c r="Q123" s="26"/>
      <c r="R123" s="26"/>
      <c r="S123" s="47"/>
      <c r="T123" s="47">
        <v>9857000</v>
      </c>
      <c r="U123" s="47"/>
      <c r="V123" s="47" t="s">
        <v>1313</v>
      </c>
      <c r="W123" s="47">
        <v>12000000</v>
      </c>
      <c r="X123" s="161">
        <f>SUM(T123:W123)-U123</f>
        <v>21857000</v>
      </c>
      <c r="Y123" s="162">
        <f ca="1">AB123+W123</f>
        <v>12000000</v>
      </c>
      <c r="Z123" s="48">
        <f t="shared" si="12"/>
        <v>9857000</v>
      </c>
      <c r="AA123" s="30">
        <f>IF(OR(T123 &gt; VLOOKUP(J123,'[1]CSBH THƯỞNG XE'!$J$26:$R$34,6,0), ISTEXT(T123)),
    VLOOKUP(J123,'[1]CSBH THƯỞNG XE'!$J$26:$R$34,9,0),
0)</f>
        <v>677818.18181818165</v>
      </c>
      <c r="AB123" s="30">
        <f t="shared" ca="1" si="14"/>
        <v>0</v>
      </c>
      <c r="AC123" s="26"/>
      <c r="AD123" s="31"/>
      <c r="AE123" s="49"/>
      <c r="AF123" s="42" t="s">
        <v>1314</v>
      </c>
      <c r="AG123" s="50">
        <f>IF( B123&gt;=DATE(2026,1,23),IF($AF123="Khách hàng thông thường", IFERROR(VLOOKUP($J123,'[1]CSBH THƯỞNG XE'!$I$1:$M$22,3,0),0),IF(OR($AF123="Khách hàng chuyển đổi xe xăng",$AF123="Khách hàng Khối Quân đội - Công An"),IFERROR(VLOOKUP($J123,'[1]CSBH THƯỞNG XE'!$I$1:$M$22,4,0),0),0)), 0)</f>
        <v>18000000</v>
      </c>
      <c r="AH123" s="33"/>
      <c r="AI123" s="33"/>
      <c r="AJ123" s="34">
        <f t="shared" ca="1" si="15"/>
        <v>4200000</v>
      </c>
      <c r="AK123" s="51">
        <f t="shared" ca="1" si="24"/>
        <v>4200000</v>
      </c>
      <c r="AL123" s="52">
        <v>0</v>
      </c>
      <c r="AM123" s="53"/>
      <c r="AN123" s="37">
        <f>IF(AP123="Voucher giờ trái đất",VLOOKUP(J123,'[1]CSBH THƯỞNG XE'!$I$3:$R$1000,10,0),0)</f>
        <v>0</v>
      </c>
      <c r="AO123" s="55">
        <f t="shared" ca="1" si="17"/>
        <v>4200000</v>
      </c>
      <c r="AQ123" s="158">
        <f ca="1">SUMIF('Báo cáo lợi nhuận từng xe (2)'!$E$5:$E$245,'Lương năng suất'!N123,'Báo cáo lợi nhuận từng xe (2)'!$L$5:$L$245)</f>
        <v>4200000</v>
      </c>
      <c r="AR123" s="158">
        <f t="shared" ca="1" si="18"/>
        <v>0</v>
      </c>
    </row>
    <row r="124" spans="1:44" ht="51" customHeight="1" x14ac:dyDescent="0.25">
      <c r="A124" s="40">
        <v>46103</v>
      </c>
      <c r="B124" s="40">
        <v>46105</v>
      </c>
      <c r="C124" s="41" t="s">
        <v>1010</v>
      </c>
      <c r="D124" s="42" t="s">
        <v>1321</v>
      </c>
      <c r="E124" s="19" t="s">
        <v>1435</v>
      </c>
      <c r="F124" s="43" t="s">
        <v>1323</v>
      </c>
      <c r="G124" s="43" t="s">
        <v>524</v>
      </c>
      <c r="H124" s="21"/>
      <c r="I124" s="21"/>
      <c r="J124" s="44" t="s">
        <v>514</v>
      </c>
      <c r="K124" s="42" t="s">
        <v>1363</v>
      </c>
      <c r="L124" s="45" t="s">
        <v>1360</v>
      </c>
      <c r="M124" s="46">
        <v>1</v>
      </c>
      <c r="N124" s="45" t="s">
        <v>525</v>
      </c>
      <c r="O124" s="26"/>
      <c r="P124" s="26"/>
      <c r="Q124" s="26"/>
      <c r="R124" s="26"/>
      <c r="S124" s="47"/>
      <c r="T124" s="47" t="s">
        <v>1313</v>
      </c>
      <c r="U124" s="47"/>
      <c r="V124" s="47" t="s">
        <v>1313</v>
      </c>
      <c r="W124" s="47">
        <v>3400000</v>
      </c>
      <c r="X124" s="48">
        <f>SUM(T124:W124)-U124</f>
        <v>3400000</v>
      </c>
      <c r="Y124" s="30">
        <f t="shared" si="13"/>
        <v>3400000</v>
      </c>
      <c r="Z124" s="48">
        <f t="shared" si="12"/>
        <v>0</v>
      </c>
      <c r="AA124" s="48"/>
      <c r="AB124" s="30">
        <f t="shared" si="14"/>
        <v>0</v>
      </c>
      <c r="AC124" s="26"/>
      <c r="AD124" s="31"/>
      <c r="AE124" s="49"/>
      <c r="AF124" s="42" t="s">
        <v>1314</v>
      </c>
      <c r="AG124" s="50">
        <f>IF( B124&gt;=DATE(2026,1,23),IF($AF124="Khách hàng thông thường", IFERROR(VLOOKUP($J124,'[1]CSBH THƯỞNG XE'!$I$1:$M$22,3,0),0),IF(OR($AF124="Khách hàng chuyển đổi xe xăng",$AF124="Khách hàng Khối Quân đội - Công An"),IFERROR(VLOOKUP($J124,'[1]CSBH THƯỞNG XE'!$I$1:$M$22,4,0),0),0)), 0)</f>
        <v>8000000</v>
      </c>
      <c r="AH124" s="33"/>
      <c r="AI124" s="33"/>
      <c r="AJ124" s="34">
        <f t="shared" si="15"/>
        <v>3220000</v>
      </c>
      <c r="AK124" s="51">
        <f t="shared" si="24"/>
        <v>3220000</v>
      </c>
      <c r="AL124" s="52">
        <v>0</v>
      </c>
      <c r="AM124" s="53"/>
      <c r="AN124" s="37">
        <f>IF(AP124="Voucher giờ trái đất",VLOOKUP(J124,'[1]CSBH THƯỞNG XE'!$I$3:$R$1000,10,0),0)</f>
        <v>0</v>
      </c>
      <c r="AO124" s="55">
        <f t="shared" si="17"/>
        <v>3220000</v>
      </c>
      <c r="AQ124" s="158">
        <f>SUMIF('Báo cáo lợi nhuận từng xe (2)'!$E$5:$E$245,'Lương năng suất'!N124,'Báo cáo lợi nhuận từng xe (2)'!$L$5:$L$245)</f>
        <v>3220000</v>
      </c>
      <c r="AR124" s="158">
        <f t="shared" si="18"/>
        <v>0</v>
      </c>
    </row>
    <row r="125" spans="1:44" ht="51" customHeight="1" x14ac:dyDescent="0.25">
      <c r="A125" s="40">
        <v>46103</v>
      </c>
      <c r="B125" s="40">
        <v>46105</v>
      </c>
      <c r="C125" s="41" t="s">
        <v>1012</v>
      </c>
      <c r="D125" s="42" t="s">
        <v>1333</v>
      </c>
      <c r="E125" s="19" t="s">
        <v>1399</v>
      </c>
      <c r="F125" s="43" t="s">
        <v>1335</v>
      </c>
      <c r="G125" s="43" t="s">
        <v>226</v>
      </c>
      <c r="H125" s="21"/>
      <c r="I125" s="21"/>
      <c r="J125" s="44" t="s">
        <v>1311</v>
      </c>
      <c r="K125" s="42" t="s">
        <v>1311</v>
      </c>
      <c r="L125" s="45" t="s">
        <v>1357</v>
      </c>
      <c r="M125" s="46">
        <v>1</v>
      </c>
      <c r="N125" s="45" t="s">
        <v>227</v>
      </c>
      <c r="O125" s="26"/>
      <c r="P125" s="26"/>
      <c r="Q125" s="26"/>
      <c r="R125" s="26"/>
      <c r="S125" s="47"/>
      <c r="T125" s="47">
        <v>0</v>
      </c>
      <c r="U125" s="47"/>
      <c r="V125" s="47">
        <v>0</v>
      </c>
      <c r="W125" s="47">
        <v>1000000</v>
      </c>
      <c r="X125" s="30">
        <f>SUM(T125:W125)-U125-T125</f>
        <v>1000000</v>
      </c>
      <c r="Y125" s="30">
        <f t="shared" si="13"/>
        <v>1000000</v>
      </c>
      <c r="Z125" s="48">
        <f t="shared" si="12"/>
        <v>0</v>
      </c>
      <c r="AA125" s="48"/>
      <c r="AB125" s="30">
        <f t="shared" si="14"/>
        <v>0</v>
      </c>
      <c r="AC125" s="26"/>
      <c r="AD125" s="31"/>
      <c r="AE125" s="49"/>
      <c r="AF125" s="42" t="s">
        <v>1314</v>
      </c>
      <c r="AG125" s="50">
        <f>IF( B125&gt;=DATE(2026,1,23),IF($AF125="Khách hàng thông thường", IFERROR(VLOOKUP($J125,'[1]CSBH THƯỞNG XE'!$I$1:$M$22,3,0),0),IF(OR($AF125="Khách hàng chuyển đổi xe xăng",$AF125="Khách hàng Khối Quân đội - Công An"),IFERROR(VLOOKUP($J125,'[1]CSBH THƯỞNG XE'!$I$1:$M$22,4,0),0),0)), 0)</f>
        <v>18000000</v>
      </c>
      <c r="AH125" s="33"/>
      <c r="AI125" s="33"/>
      <c r="AJ125" s="34">
        <f t="shared" si="15"/>
        <v>11900000</v>
      </c>
      <c r="AK125" s="51">
        <f t="shared" si="24"/>
        <v>11900000</v>
      </c>
      <c r="AL125" s="52">
        <v>0</v>
      </c>
      <c r="AM125" s="53"/>
      <c r="AN125" s="37">
        <f>IF(AP125="Voucher giờ trái đất",VLOOKUP(J125,'[1]CSBH THƯỞNG XE'!$I$3:$R$1000,10,0),0)</f>
        <v>0</v>
      </c>
      <c r="AO125" s="55">
        <f t="shared" si="17"/>
        <v>11900000</v>
      </c>
      <c r="AQ125" s="158">
        <f>SUMIF('Báo cáo lợi nhuận từng xe (2)'!$E$5:$E$245,'Lương năng suất'!N125,'Báo cáo lợi nhuận từng xe (2)'!$L$5:$L$245)</f>
        <v>11900000</v>
      </c>
      <c r="AR125" s="158">
        <f t="shared" si="18"/>
        <v>0</v>
      </c>
    </row>
    <row r="126" spans="1:44" ht="51" customHeight="1" x14ac:dyDescent="0.25">
      <c r="A126" s="40">
        <v>46102</v>
      </c>
      <c r="B126" s="40">
        <v>46105</v>
      </c>
      <c r="C126" s="41" t="s">
        <v>1014</v>
      </c>
      <c r="D126" s="42" t="s">
        <v>1341</v>
      </c>
      <c r="E126" s="19" t="s">
        <v>1342</v>
      </c>
      <c r="F126" s="43" t="s">
        <v>1343</v>
      </c>
      <c r="G126" s="43" t="s">
        <v>52</v>
      </c>
      <c r="H126" s="21"/>
      <c r="I126" s="21"/>
      <c r="J126" s="44" t="s">
        <v>1373</v>
      </c>
      <c r="K126" s="42" t="s">
        <v>1324</v>
      </c>
      <c r="L126" s="45" t="s">
        <v>1330</v>
      </c>
      <c r="M126" s="46">
        <v>1</v>
      </c>
      <c r="N126" s="45" t="s">
        <v>53</v>
      </c>
      <c r="O126" s="26"/>
      <c r="P126" s="26"/>
      <c r="Q126" s="26"/>
      <c r="R126" s="26"/>
      <c r="S126" s="47"/>
      <c r="T126" s="47">
        <v>9805000</v>
      </c>
      <c r="U126" s="47"/>
      <c r="V126" s="47" t="s">
        <v>1313</v>
      </c>
      <c r="W126" s="47">
        <v>0</v>
      </c>
      <c r="X126" s="161">
        <f>SUM(T126:W126)-U126</f>
        <v>9805000</v>
      </c>
      <c r="Y126" s="162">
        <f ca="1">AB126+W126</f>
        <v>0</v>
      </c>
      <c r="Z126" s="48">
        <f t="shared" si="12"/>
        <v>0</v>
      </c>
      <c r="AA126" s="161">
        <v>1502818.1818181816</v>
      </c>
      <c r="AB126" s="30">
        <f t="shared" ca="1" si="14"/>
        <v>0</v>
      </c>
      <c r="AC126" s="26"/>
      <c r="AD126" s="31"/>
      <c r="AE126" s="49"/>
      <c r="AF126" s="42" t="s">
        <v>1314</v>
      </c>
      <c r="AG126" s="50">
        <f>IF( B126&gt;=DATE(2026,1,23),IF($AF126="Khách hàng thông thường", IFERROR(VLOOKUP($J126,'[1]CSBH THƯỞNG XE'!$I$1:$M$22,3,0),0),IF(OR($AF126="Khách hàng chuyển đổi xe xăng",$AF126="Khách hàng Khối Quân đội - Công An"),IFERROR(VLOOKUP($J126,'[1]CSBH THƯỞNG XE'!$I$1:$M$22,4,0),0),0)), 0)</f>
        <v>19000000</v>
      </c>
      <c r="AH126" s="33"/>
      <c r="AI126" s="33"/>
      <c r="AJ126" s="34">
        <f t="shared" ca="1" si="15"/>
        <v>13300000</v>
      </c>
      <c r="AK126" s="51">
        <f t="shared" ca="1" si="24"/>
        <v>13300000</v>
      </c>
      <c r="AL126" s="52">
        <v>8280000</v>
      </c>
      <c r="AM126" s="53"/>
      <c r="AN126" s="37">
        <f>IF(AP126="Voucher giờ trái đất",VLOOKUP(J126,'[1]CSBH THƯỞNG XE'!$I$3:$R$1000,10,0),0)</f>
        <v>0</v>
      </c>
      <c r="AO126" s="55">
        <f t="shared" ca="1" si="17"/>
        <v>13300000</v>
      </c>
      <c r="AQ126" s="158">
        <f ca="1">SUMIF('Báo cáo lợi nhuận từng xe (2)'!$E$5:$E$245,'Lương năng suất'!N126,'Báo cáo lợi nhuận từng xe (2)'!$L$5:$L$245)</f>
        <v>4200000</v>
      </c>
      <c r="AR126" s="158">
        <f t="shared" ca="1" si="18"/>
        <v>0</v>
      </c>
    </row>
    <row r="127" spans="1:44" ht="51" customHeight="1" x14ac:dyDescent="0.25">
      <c r="A127" s="40">
        <v>46103</v>
      </c>
      <c r="B127" s="40">
        <v>46105</v>
      </c>
      <c r="C127" s="41" t="s">
        <v>1016</v>
      </c>
      <c r="D127" s="42" t="s">
        <v>1333</v>
      </c>
      <c r="E127" s="19" t="s">
        <v>1429</v>
      </c>
      <c r="F127" s="43" t="e">
        <v>#N/A</v>
      </c>
      <c r="G127" s="43" t="s">
        <v>478</v>
      </c>
      <c r="H127" s="21"/>
      <c r="I127" s="21"/>
      <c r="J127" s="44" t="s">
        <v>1329</v>
      </c>
      <c r="K127" s="42" t="s">
        <v>1336</v>
      </c>
      <c r="L127" s="45" t="s">
        <v>1337</v>
      </c>
      <c r="M127" s="46">
        <v>1</v>
      </c>
      <c r="N127" s="45" t="s">
        <v>479</v>
      </c>
      <c r="O127" s="26"/>
      <c r="P127" s="26"/>
      <c r="Q127" s="26"/>
      <c r="R127" s="26"/>
      <c r="S127" s="47"/>
      <c r="T127" s="47">
        <v>0</v>
      </c>
      <c r="U127" s="47"/>
      <c r="V127" s="47">
        <v>0</v>
      </c>
      <c r="W127" s="47">
        <v>10000000</v>
      </c>
      <c r="X127" s="30">
        <f>SUM(T127:W127)-U127-T127</f>
        <v>10000000</v>
      </c>
      <c r="Y127" s="30">
        <f t="shared" si="13"/>
        <v>10000000</v>
      </c>
      <c r="Z127" s="48">
        <f t="shared" si="12"/>
        <v>0</v>
      </c>
      <c r="AA127" s="48"/>
      <c r="AB127" s="30">
        <f t="shared" si="14"/>
        <v>0</v>
      </c>
      <c r="AC127" s="26"/>
      <c r="AD127" s="31"/>
      <c r="AE127" s="49"/>
      <c r="AF127" s="42" t="s">
        <v>1314</v>
      </c>
      <c r="AG127" s="50">
        <f>IF( B127&gt;=DATE(2026,1,23),IF($AF127="Khách hàng thông thường", IFERROR(VLOOKUP($J127,'[1]CSBH THƯỞNG XE'!$I$1:$M$22,3,0),0),IF(OR($AF127="Khách hàng chuyển đổi xe xăng",$AF127="Khách hàng Khối Quân đội - Công An"),IFERROR(VLOOKUP($J127,'[1]CSBH THƯỞNG XE'!$I$1:$M$22,4,0),0),0)), 0)</f>
        <v>15000000</v>
      </c>
      <c r="AH127" s="33"/>
      <c r="AI127" s="33"/>
      <c r="AJ127" s="34">
        <f t="shared" si="15"/>
        <v>3500000</v>
      </c>
      <c r="AK127" s="51">
        <f t="shared" si="24"/>
        <v>3500000</v>
      </c>
      <c r="AL127" s="52">
        <v>0</v>
      </c>
      <c r="AM127" s="53"/>
      <c r="AN127" s="37">
        <f>IF(AP127="Voucher giờ trái đất",VLOOKUP(J127,'[1]CSBH THƯỞNG XE'!$I$3:$R$1000,10,0),0)</f>
        <v>0</v>
      </c>
      <c r="AO127" s="55">
        <f t="shared" si="17"/>
        <v>3500000</v>
      </c>
      <c r="AQ127" s="158">
        <f>SUMIF('Báo cáo lợi nhuận từng xe (2)'!$E$5:$E$245,'Lương năng suất'!N127,'Báo cáo lợi nhuận từng xe (2)'!$L$5:$L$245)</f>
        <v>3500000</v>
      </c>
      <c r="AR127" s="158">
        <f t="shared" si="18"/>
        <v>0</v>
      </c>
    </row>
    <row r="128" spans="1:44" ht="51" customHeight="1" x14ac:dyDescent="0.25">
      <c r="A128" s="40">
        <v>46102</v>
      </c>
      <c r="B128" s="40">
        <v>46106</v>
      </c>
      <c r="C128" s="41" t="s">
        <v>1020</v>
      </c>
      <c r="D128" s="42" t="s">
        <v>1321</v>
      </c>
      <c r="E128" s="19" t="s">
        <v>1436</v>
      </c>
      <c r="F128" s="43" t="s">
        <v>1328</v>
      </c>
      <c r="G128" s="43" t="s">
        <v>742</v>
      </c>
      <c r="H128" s="21"/>
      <c r="I128" s="21"/>
      <c r="J128" s="44" t="s">
        <v>1382</v>
      </c>
      <c r="K128" s="42" t="s">
        <v>1437</v>
      </c>
      <c r="L128" s="45" t="s">
        <v>1330</v>
      </c>
      <c r="M128" s="46">
        <v>1</v>
      </c>
      <c r="N128" s="45" t="s">
        <v>743</v>
      </c>
      <c r="O128" s="26"/>
      <c r="P128" s="26"/>
      <c r="Q128" s="26"/>
      <c r="R128" s="26"/>
      <c r="S128" s="47"/>
      <c r="T128" s="47" t="s">
        <v>1313</v>
      </c>
      <c r="U128" s="47"/>
      <c r="V128" s="47" t="s">
        <v>1313</v>
      </c>
      <c r="W128" s="47">
        <v>2500000</v>
      </c>
      <c r="X128" s="48">
        <f>SUM(T128:W128)-U128</f>
        <v>2500000</v>
      </c>
      <c r="Y128" s="30">
        <f t="shared" si="13"/>
        <v>2500000</v>
      </c>
      <c r="Z128" s="48">
        <f t="shared" si="12"/>
        <v>0</v>
      </c>
      <c r="AA128" s="48"/>
      <c r="AB128" s="30">
        <f t="shared" si="14"/>
        <v>0</v>
      </c>
      <c r="AC128" s="26"/>
      <c r="AD128" s="31"/>
      <c r="AE128" s="49"/>
      <c r="AF128" s="42" t="s">
        <v>1314</v>
      </c>
      <c r="AG128" s="50">
        <f>IF( B128&gt;=DATE(2026,1,23),IF($AF128="Khách hàng thông thường", IFERROR(VLOOKUP($J128,'[1]CSBH THƯỞNG XE'!$I$1:$M$22,3,0),0),IF(OR($AF128="Khách hàng chuyển đổi xe xăng",$AF128="Khách hàng Khối Quân đội - Công An"),IFERROR(VLOOKUP($J128,'[1]CSBH THƯỞNG XE'!$I$1:$M$22,4,0),0),0)), 0)</f>
        <v>7500000</v>
      </c>
      <c r="AH128" s="33"/>
      <c r="AI128" s="33"/>
      <c r="AJ128" s="34">
        <f t="shared" si="15"/>
        <v>3500000</v>
      </c>
      <c r="AK128" s="51">
        <f t="shared" si="24"/>
        <v>3500000</v>
      </c>
      <c r="AL128" s="52">
        <v>0</v>
      </c>
      <c r="AM128" s="53"/>
      <c r="AN128" s="37">
        <f>IF(AP128="Voucher giờ trái đất",VLOOKUP(J128,'[1]CSBH THƯỞNG XE'!$I$3:$R$1000,10,0),0)</f>
        <v>0</v>
      </c>
      <c r="AO128" s="55">
        <f t="shared" si="17"/>
        <v>3500000</v>
      </c>
      <c r="AQ128" s="158">
        <f>SUMIF('Báo cáo lợi nhuận từng xe (2)'!$E$5:$E$245,'Lương năng suất'!N128,'Báo cáo lợi nhuận từng xe (2)'!$L$5:$L$245)</f>
        <v>3500000</v>
      </c>
      <c r="AR128" s="158">
        <f t="shared" si="18"/>
        <v>0</v>
      </c>
    </row>
    <row r="129" spans="1:44" ht="51" customHeight="1" x14ac:dyDescent="0.25">
      <c r="A129" s="40">
        <v>46101</v>
      </c>
      <c r="B129" s="40">
        <v>46106</v>
      </c>
      <c r="C129" s="41" t="s">
        <v>1024</v>
      </c>
      <c r="D129" s="42" t="s">
        <v>1333</v>
      </c>
      <c r="E129" s="19" t="s">
        <v>1384</v>
      </c>
      <c r="F129" s="43" t="s">
        <v>1339</v>
      </c>
      <c r="G129" s="43" t="s">
        <v>641</v>
      </c>
      <c r="H129" s="21"/>
      <c r="I129" s="21"/>
      <c r="J129" s="44" t="s">
        <v>528</v>
      </c>
      <c r="K129" s="42" t="s">
        <v>1336</v>
      </c>
      <c r="L129" s="45" t="s">
        <v>1337</v>
      </c>
      <c r="M129" s="46">
        <v>1</v>
      </c>
      <c r="N129" s="45" t="s">
        <v>642</v>
      </c>
      <c r="O129" s="26"/>
      <c r="P129" s="26"/>
      <c r="Q129" s="26"/>
      <c r="R129" s="26"/>
      <c r="S129" s="47"/>
      <c r="T129" s="47">
        <v>0</v>
      </c>
      <c r="U129" s="47"/>
      <c r="V129" s="47">
        <v>0</v>
      </c>
      <c r="W129" s="47">
        <v>2000000</v>
      </c>
      <c r="X129" s="48">
        <f>SUM(T129:W129)-U129</f>
        <v>2000000</v>
      </c>
      <c r="Y129" s="30">
        <f t="shared" si="13"/>
        <v>2000000</v>
      </c>
      <c r="Z129" s="48">
        <f t="shared" si="12"/>
        <v>0</v>
      </c>
      <c r="AA129" s="48"/>
      <c r="AB129" s="30">
        <f t="shared" si="14"/>
        <v>0</v>
      </c>
      <c r="AC129" s="26"/>
      <c r="AD129" s="31"/>
      <c r="AE129" s="49"/>
      <c r="AF129" s="42" t="s">
        <v>1314</v>
      </c>
      <c r="AG129" s="50">
        <f>IF( B129&gt;=DATE(2026,1,23),IF($AF129="Khách hàng thông thường", IFERROR(VLOOKUP($J129,'[1]CSBH THƯỞNG XE'!$I$1:$M$22,3,0),0),IF(OR($AF129="Khách hàng chuyển đổi xe xăng",$AF129="Khách hàng Khối Quân đội - Công An"),IFERROR(VLOOKUP($J129,'[1]CSBH THƯỞNG XE'!$I$1:$M$22,4,0),0),0)), 0)</f>
        <v>8500000</v>
      </c>
      <c r="AH129" s="33"/>
      <c r="AI129" s="33"/>
      <c r="AJ129" s="34">
        <f t="shared" si="15"/>
        <v>4550000</v>
      </c>
      <c r="AK129" s="51">
        <f t="shared" si="24"/>
        <v>4550000</v>
      </c>
      <c r="AL129" s="52">
        <v>0</v>
      </c>
      <c r="AM129" s="53"/>
      <c r="AN129" s="37">
        <f>IF(AP129="Voucher giờ trái đất",VLOOKUP(J129,'[1]CSBH THƯỞNG XE'!$I$3:$R$1000,10,0),0)</f>
        <v>0</v>
      </c>
      <c r="AO129" s="55">
        <f t="shared" si="17"/>
        <v>4550000</v>
      </c>
      <c r="AQ129" s="158">
        <f>SUMIF('Báo cáo lợi nhuận từng xe (2)'!$E$5:$E$245,'Lương năng suất'!N129,'Báo cáo lợi nhuận từng xe (2)'!$L$5:$L$245)</f>
        <v>4550000</v>
      </c>
      <c r="AR129" s="158">
        <f t="shared" si="18"/>
        <v>0</v>
      </c>
    </row>
    <row r="130" spans="1:44" ht="51" customHeight="1" x14ac:dyDescent="0.25">
      <c r="A130" s="40">
        <v>46103</v>
      </c>
      <c r="B130" s="40">
        <v>46106</v>
      </c>
      <c r="C130" s="41" t="s">
        <v>1026</v>
      </c>
      <c r="D130" s="42" t="s">
        <v>1333</v>
      </c>
      <c r="E130" s="19" t="s">
        <v>1350</v>
      </c>
      <c r="F130" s="43" t="s">
        <v>1351</v>
      </c>
      <c r="G130" s="43" t="s">
        <v>507</v>
      </c>
      <c r="H130" s="21"/>
      <c r="I130" s="21"/>
      <c r="J130" s="44" t="s">
        <v>1329</v>
      </c>
      <c r="K130" s="42" t="s">
        <v>1336</v>
      </c>
      <c r="L130" s="45" t="s">
        <v>1337</v>
      </c>
      <c r="M130" s="46">
        <v>1</v>
      </c>
      <c r="N130" s="45" t="s">
        <v>508</v>
      </c>
      <c r="O130" s="26"/>
      <c r="P130" s="26"/>
      <c r="Q130" s="26"/>
      <c r="R130" s="26"/>
      <c r="S130" s="47"/>
      <c r="T130" s="28">
        <v>7458899.9999999991</v>
      </c>
      <c r="U130" s="47"/>
      <c r="V130" s="47">
        <v>0</v>
      </c>
      <c r="W130" s="47">
        <v>5000000</v>
      </c>
      <c r="X130" s="30">
        <f>SUM(T130:W130)-U130-T130</f>
        <v>5000000.0000000009</v>
      </c>
      <c r="Y130" s="30">
        <f t="shared" si="13"/>
        <v>5000000.0000000009</v>
      </c>
      <c r="Z130" s="48">
        <f t="shared" si="12"/>
        <v>0</v>
      </c>
      <c r="AA130" s="30">
        <f>IF(OR(T130 &gt; VLOOKUP(J130,'[1]CSBH THƯỞNG XE'!$J$26:$R$34,6,0), ISTEXT(T130)),
    VLOOKUP(J130,'[1]CSBH THƯỞNG XE'!$J$26:$R$34,9,0),
0)</f>
        <v>860272.72727272753</v>
      </c>
      <c r="AB130" s="30">
        <f t="shared" si="14"/>
        <v>0</v>
      </c>
      <c r="AC130" s="26"/>
      <c r="AD130" s="31"/>
      <c r="AE130" s="49"/>
      <c r="AF130" s="42" t="s">
        <v>1314</v>
      </c>
      <c r="AG130" s="50">
        <f>IF( B130&gt;=DATE(2026,1,23),IF($AF130="Khách hàng thông thường", IFERROR(VLOOKUP($J130,'[1]CSBH THƯỞNG XE'!$I$1:$M$22,3,0),0),IF(OR($AF130="Khách hàng chuyển đổi xe xăng",$AF130="Khách hàng Khối Quân đội - Công An"),IFERROR(VLOOKUP($J130,'[1]CSBH THƯỞNG XE'!$I$1:$M$22,4,0),0),0)), 0)</f>
        <v>15000000</v>
      </c>
      <c r="AH130" s="33"/>
      <c r="AI130" s="33"/>
      <c r="AJ130" s="34">
        <f t="shared" si="15"/>
        <v>7000000</v>
      </c>
      <c r="AK130" s="51">
        <f t="shared" si="24"/>
        <v>7000000</v>
      </c>
      <c r="AL130" s="52">
        <v>0</v>
      </c>
      <c r="AM130" s="53"/>
      <c r="AN130" s="37">
        <f>IF(AP130="Voucher giờ trái đất",VLOOKUP(J130,'[1]CSBH THƯỞNG XE'!$I$3:$R$1000,10,0),0)</f>
        <v>0</v>
      </c>
      <c r="AO130" s="55">
        <f t="shared" si="17"/>
        <v>7000000</v>
      </c>
      <c r="AQ130" s="158">
        <f>SUMIF('Báo cáo lợi nhuận từng xe (2)'!$E$5:$E$245,'Lương năng suất'!N130,'Báo cáo lợi nhuận từng xe (2)'!$L$5:$L$245)</f>
        <v>7000000</v>
      </c>
      <c r="AR130" s="158">
        <f t="shared" si="18"/>
        <v>0</v>
      </c>
    </row>
    <row r="131" spans="1:44" ht="51" customHeight="1" x14ac:dyDescent="0.25">
      <c r="A131" s="40">
        <v>46102</v>
      </c>
      <c r="B131" s="40">
        <v>46106</v>
      </c>
      <c r="C131" s="41" t="s">
        <v>1028</v>
      </c>
      <c r="D131" s="42" t="s">
        <v>1333</v>
      </c>
      <c r="E131" s="19" t="s">
        <v>1393</v>
      </c>
      <c r="F131" s="43" t="s">
        <v>1339</v>
      </c>
      <c r="G131" s="43" t="s">
        <v>160</v>
      </c>
      <c r="H131" s="21"/>
      <c r="I131" s="21"/>
      <c r="J131" s="44" t="s">
        <v>1311</v>
      </c>
      <c r="K131" s="42" t="s">
        <v>1311</v>
      </c>
      <c r="L131" s="45" t="s">
        <v>1348</v>
      </c>
      <c r="M131" s="46">
        <v>1</v>
      </c>
      <c r="N131" s="45" t="s">
        <v>161</v>
      </c>
      <c r="O131" s="26"/>
      <c r="P131" s="26"/>
      <c r="Q131" s="26"/>
      <c r="R131" s="26"/>
      <c r="S131" s="47"/>
      <c r="T131" s="47">
        <v>0</v>
      </c>
      <c r="U131" s="47"/>
      <c r="V131" s="47">
        <v>0</v>
      </c>
      <c r="W131" s="47">
        <v>0</v>
      </c>
      <c r="X131" s="30">
        <f>SUM(T131:W131)-U131-T131</f>
        <v>0</v>
      </c>
      <c r="Y131" s="30">
        <f t="shared" si="13"/>
        <v>0</v>
      </c>
      <c r="Z131" s="48">
        <f t="shared" si="12"/>
        <v>0</v>
      </c>
      <c r="AA131" s="48"/>
      <c r="AB131" s="30">
        <f t="shared" si="14"/>
        <v>0</v>
      </c>
      <c r="AC131" s="26"/>
      <c r="AD131" s="31"/>
      <c r="AE131" s="49"/>
      <c r="AF131" s="42" t="s">
        <v>1314</v>
      </c>
      <c r="AG131" s="50">
        <f>IF( B131&gt;=DATE(2026,1,23),IF($AF131="Khách hàng thông thường", IFERROR(VLOOKUP($J131,'[1]CSBH THƯỞNG XE'!$I$1:$M$22,3,0),0),IF(OR($AF131="Khách hàng chuyển đổi xe xăng",$AF131="Khách hàng Khối Quân đội - Công An"),IFERROR(VLOOKUP($J131,'[1]CSBH THƯỞNG XE'!$I$1:$M$22,4,0),0),0)), 0)</f>
        <v>18000000</v>
      </c>
      <c r="AH131" s="33"/>
      <c r="AI131" s="33"/>
      <c r="AJ131" s="34">
        <f t="shared" si="15"/>
        <v>12600000</v>
      </c>
      <c r="AK131" s="51">
        <f t="shared" si="24"/>
        <v>12600000</v>
      </c>
      <c r="AL131" s="52">
        <v>0</v>
      </c>
      <c r="AM131" s="53"/>
      <c r="AN131" s="37">
        <f>IF(AP131="Voucher giờ trái đất",VLOOKUP(J131,'[1]CSBH THƯỞNG XE'!$I$3:$R$1000,10,0),0)</f>
        <v>0</v>
      </c>
      <c r="AO131" s="55">
        <f t="shared" si="17"/>
        <v>12600000</v>
      </c>
      <c r="AQ131" s="158">
        <f>SUMIF('Báo cáo lợi nhuận từng xe (2)'!$E$5:$E$245,'Lương năng suất'!N131,'Báo cáo lợi nhuận từng xe (2)'!$L$5:$L$245)</f>
        <v>12600000</v>
      </c>
      <c r="AR131" s="158">
        <f t="shared" si="18"/>
        <v>0</v>
      </c>
    </row>
    <row r="132" spans="1:44" ht="51" customHeight="1" x14ac:dyDescent="0.25">
      <c r="A132" s="40">
        <v>46102</v>
      </c>
      <c r="B132" s="40">
        <v>46106</v>
      </c>
      <c r="C132" s="41" t="s">
        <v>1030</v>
      </c>
      <c r="D132" s="42" t="s">
        <v>1321</v>
      </c>
      <c r="E132" s="19" t="s">
        <v>1423</v>
      </c>
      <c r="F132" s="43" t="s">
        <v>1328</v>
      </c>
      <c r="G132" s="43" t="s">
        <v>674</v>
      </c>
      <c r="H132" s="21"/>
      <c r="I132" s="21"/>
      <c r="J132" s="44" t="s">
        <v>528</v>
      </c>
      <c r="K132" s="42" t="s">
        <v>1324</v>
      </c>
      <c r="L132" s="45" t="s">
        <v>1360</v>
      </c>
      <c r="M132" s="46">
        <v>1</v>
      </c>
      <c r="N132" s="45" t="s">
        <v>675</v>
      </c>
      <c r="O132" s="26"/>
      <c r="P132" s="26"/>
      <c r="Q132" s="26"/>
      <c r="R132" s="26"/>
      <c r="S132" s="47"/>
      <c r="T132" s="47" t="s">
        <v>1313</v>
      </c>
      <c r="U132" s="47"/>
      <c r="V132" s="47" t="s">
        <v>1313</v>
      </c>
      <c r="W132" s="47">
        <v>3000000</v>
      </c>
      <c r="X132" s="48">
        <f>SUM(T132:W132)-U132</f>
        <v>3000000</v>
      </c>
      <c r="Y132" s="30">
        <f t="shared" si="13"/>
        <v>3000000</v>
      </c>
      <c r="Z132" s="48">
        <f t="shared" ref="Z132:Z195" si="25">IF(OR(J132="VF3",J132="VF3 Plus",J132="VF3 (Nông thôn)",J132="Minio Green",J132="EC Van"),IF(X132&lt;=6000000,0,X132-6000000),IF(OR(J132="VF5",J132="Herio Green"),IF(X132&lt;=10000000,0,X132-10000000),IF(OR(J132="VF6 Eco",J132="VF6 Plus",J132="Nerio Green",J132="Limo Green",J132="Limo MPV 7"),IF(X132&lt;=12000000,0,X132-12000000),IF(OR(J132="VF7 Eco",J132="VF7 Plus"),IF(X132&lt;=15000000,0,X132-15000000),IF(OR(J132="VF8 Eco",J132="VF8 Plus"),IF(X132&lt;=20000000,0,X132-20000000),IF(OR(J132="VF9 Eco",J132="VF9 Plus"),IF(X132&lt;=25000000,0,X132-25000000),0))))))</f>
        <v>0</v>
      </c>
      <c r="AA132" s="48"/>
      <c r="AB132" s="30">
        <f t="shared" si="14"/>
        <v>0</v>
      </c>
      <c r="AC132" s="26"/>
      <c r="AD132" s="31"/>
      <c r="AE132" s="49"/>
      <c r="AF132" s="42" t="s">
        <v>1314</v>
      </c>
      <c r="AG132" s="50">
        <f>IF( B132&gt;=DATE(2026,1,23),IF($AF132="Khách hàng thông thường", IFERROR(VLOOKUP($J132,'[1]CSBH THƯỞNG XE'!$I$1:$M$22,3,0),0),IF(OR($AF132="Khách hàng chuyển đổi xe xăng",$AF132="Khách hàng Khối Quân đội - Công An"),IFERROR(VLOOKUP($J132,'[1]CSBH THƯỞNG XE'!$I$1:$M$22,4,0),0),0)), 0)</f>
        <v>8500000</v>
      </c>
      <c r="AH132" s="33"/>
      <c r="AI132" s="33"/>
      <c r="AJ132" s="34">
        <f t="shared" si="15"/>
        <v>3849999.9999999995</v>
      </c>
      <c r="AK132" s="51">
        <f t="shared" si="24"/>
        <v>3849999.9999999995</v>
      </c>
      <c r="AL132" s="52">
        <v>0</v>
      </c>
      <c r="AM132" s="53"/>
      <c r="AN132" s="37">
        <f>IF(AP132="Voucher giờ trái đất",VLOOKUP(J132,'[1]CSBH THƯỞNG XE'!$I$3:$R$1000,10,0),0)</f>
        <v>0</v>
      </c>
      <c r="AO132" s="55">
        <f t="shared" si="17"/>
        <v>3849999.9999999995</v>
      </c>
      <c r="AQ132" s="158">
        <f>SUMIF('Báo cáo lợi nhuận từng xe (2)'!$E$5:$E$245,'Lương năng suất'!N132,'Báo cáo lợi nhuận từng xe (2)'!$L$5:$L$245)</f>
        <v>3849999.9999999995</v>
      </c>
      <c r="AR132" s="158">
        <f t="shared" si="18"/>
        <v>0</v>
      </c>
    </row>
    <row r="133" spans="1:44" ht="51" customHeight="1" x14ac:dyDescent="0.25">
      <c r="A133" s="40">
        <v>46102</v>
      </c>
      <c r="B133" s="40">
        <v>46107</v>
      </c>
      <c r="C133" s="41" t="s">
        <v>1038</v>
      </c>
      <c r="D133" s="42" t="s">
        <v>1333</v>
      </c>
      <c r="E133" s="19" t="s">
        <v>1384</v>
      </c>
      <c r="F133" s="43" t="s">
        <v>1339</v>
      </c>
      <c r="G133" s="43" t="s">
        <v>288</v>
      </c>
      <c r="H133" s="21"/>
      <c r="I133" s="21"/>
      <c r="J133" s="44" t="s">
        <v>1311</v>
      </c>
      <c r="K133" s="42" t="s">
        <v>1311</v>
      </c>
      <c r="L133" s="45" t="s">
        <v>1348</v>
      </c>
      <c r="M133" s="46">
        <v>1</v>
      </c>
      <c r="N133" s="45" t="s">
        <v>289</v>
      </c>
      <c r="O133" s="26"/>
      <c r="P133" s="26"/>
      <c r="Q133" s="26"/>
      <c r="R133" s="26"/>
      <c r="S133" s="47"/>
      <c r="T133" s="47">
        <v>0</v>
      </c>
      <c r="U133" s="47"/>
      <c r="V133" s="47">
        <v>0</v>
      </c>
      <c r="W133" s="47">
        <v>8000000</v>
      </c>
      <c r="X133" s="30">
        <f>SUM(T133:W133)-U133-T133</f>
        <v>8000000</v>
      </c>
      <c r="Y133" s="30">
        <f t="shared" ref="Y133:Y196" si="26">X133</f>
        <v>8000000</v>
      </c>
      <c r="Z133" s="48">
        <f t="shared" si="25"/>
        <v>0</v>
      </c>
      <c r="AA133" s="48"/>
      <c r="AB133" s="30">
        <f t="shared" ref="AB133:AB196" si="27">IF(AND(AQ133="KD", D133&lt;&gt;"Showroom Bến Lức", D133&lt;&gt;"Showroom Tân An"),AA133,0)</f>
        <v>0</v>
      </c>
      <c r="AC133" s="26"/>
      <c r="AD133" s="31"/>
      <c r="AE133" s="49"/>
      <c r="AF133" s="42" t="s">
        <v>1314</v>
      </c>
      <c r="AG133" s="50">
        <f>IF( B133&gt;=DATE(2026,1,23),IF($AF133="Khách hàng thông thường", IFERROR(VLOOKUP($J133,'[1]CSBH THƯỞNG XE'!$I$1:$M$22,3,0),0),IF(OR($AF133="Khách hàng chuyển đổi xe xăng",$AF133="Khách hàng Khối Quân đội - Công An"),IFERROR(VLOOKUP($J133,'[1]CSBH THƯỞNG XE'!$I$1:$M$22,4,0),0),0)), 0)</f>
        <v>18000000</v>
      </c>
      <c r="AH133" s="33"/>
      <c r="AI133" s="33"/>
      <c r="AJ133" s="34">
        <f t="shared" ref="AJ133:AJ196" si="28">+(AG133+AH133+AI133-Y133)*(70%+AW133+AX133+AY133)</f>
        <v>7000000</v>
      </c>
      <c r="AK133" s="51">
        <f t="shared" si="24"/>
        <v>7000000</v>
      </c>
      <c r="AL133" s="52">
        <v>0</v>
      </c>
      <c r="AM133" s="53"/>
      <c r="AN133" s="37">
        <f>IF(AP133="Voucher giờ trái đất",VLOOKUP(J133,'[1]CSBH THƯỞNG XE'!$I$3:$R$1000,10,0),0)</f>
        <v>0</v>
      </c>
      <c r="AO133" s="55">
        <f t="shared" ref="AO133:AO196" si="29">AK133-AN133</f>
        <v>7000000</v>
      </c>
      <c r="AQ133" s="158">
        <f>SUMIF('Báo cáo lợi nhuận từng xe (2)'!$E$5:$E$245,'Lương năng suất'!N133,'Báo cáo lợi nhuận từng xe (2)'!$L$5:$L$245)</f>
        <v>7000000</v>
      </c>
      <c r="AR133" s="158">
        <f t="shared" ref="AR133:AR196" si="30">AO133-AQ133</f>
        <v>0</v>
      </c>
    </row>
    <row r="134" spans="1:44" ht="51" customHeight="1" x14ac:dyDescent="0.25">
      <c r="A134" s="40">
        <v>46101</v>
      </c>
      <c r="B134" s="40">
        <v>46107</v>
      </c>
      <c r="C134" s="41" t="s">
        <v>1040</v>
      </c>
      <c r="D134" s="42" t="s">
        <v>1333</v>
      </c>
      <c r="E134" s="19" t="s">
        <v>1356</v>
      </c>
      <c r="F134" s="43" t="s">
        <v>1339</v>
      </c>
      <c r="G134" s="43" t="s">
        <v>738</v>
      </c>
      <c r="H134" s="21"/>
      <c r="I134" s="21"/>
      <c r="J134" s="44" t="s">
        <v>1382</v>
      </c>
      <c r="K134" s="42" t="s">
        <v>1438</v>
      </c>
      <c r="L134" s="45" t="s">
        <v>1337</v>
      </c>
      <c r="M134" s="46">
        <v>1</v>
      </c>
      <c r="N134" s="45" t="s">
        <v>740</v>
      </c>
      <c r="O134" s="26"/>
      <c r="P134" s="26"/>
      <c r="Q134" s="26"/>
      <c r="R134" s="26"/>
      <c r="S134" s="47"/>
      <c r="T134" s="47">
        <v>0</v>
      </c>
      <c r="U134" s="47"/>
      <c r="V134" s="47">
        <v>0</v>
      </c>
      <c r="W134" s="47">
        <v>0</v>
      </c>
      <c r="X134" s="48">
        <f>SUM(T134:W134)-U134</f>
        <v>0</v>
      </c>
      <c r="Y134" s="30">
        <f t="shared" si="26"/>
        <v>0</v>
      </c>
      <c r="Z134" s="48">
        <f t="shared" si="25"/>
        <v>0</v>
      </c>
      <c r="AA134" s="48"/>
      <c r="AB134" s="30">
        <f t="shared" si="27"/>
        <v>0</v>
      </c>
      <c r="AC134" s="26"/>
      <c r="AD134" s="31"/>
      <c r="AE134" s="49"/>
      <c r="AF134" s="42" t="s">
        <v>1314</v>
      </c>
      <c r="AG134" s="50">
        <f>IF( B134&gt;=DATE(2026,1,23),IF($AF134="Khách hàng thông thường", IFERROR(VLOOKUP($J134,'[1]CSBH THƯỞNG XE'!$I$1:$M$22,3,0),0),IF(OR($AF134="Khách hàng chuyển đổi xe xăng",$AF134="Khách hàng Khối Quân đội - Công An"),IFERROR(VLOOKUP($J134,'[1]CSBH THƯỞNG XE'!$I$1:$M$22,4,0),0),0)), 0)</f>
        <v>7500000</v>
      </c>
      <c r="AH134" s="33"/>
      <c r="AI134" s="33"/>
      <c r="AJ134" s="34">
        <f t="shared" si="28"/>
        <v>5250000</v>
      </c>
      <c r="AK134" s="51">
        <f t="shared" si="24"/>
        <v>5250000</v>
      </c>
      <c r="AL134" s="52">
        <v>0</v>
      </c>
      <c r="AM134" s="53"/>
      <c r="AN134" s="37">
        <f>IF(AP134="Voucher giờ trái đất",VLOOKUP(J134,'[1]CSBH THƯỞNG XE'!$I$3:$R$1000,10,0),0)</f>
        <v>0</v>
      </c>
      <c r="AO134" s="55">
        <f t="shared" si="29"/>
        <v>5250000</v>
      </c>
      <c r="AQ134" s="158">
        <f>SUMIF('Báo cáo lợi nhuận từng xe (2)'!$E$5:$E$245,'Lương năng suất'!N134,'Báo cáo lợi nhuận từng xe (2)'!$L$5:$L$245)</f>
        <v>5250000</v>
      </c>
      <c r="AR134" s="158">
        <f t="shared" si="30"/>
        <v>0</v>
      </c>
    </row>
    <row r="135" spans="1:44" ht="51" customHeight="1" x14ac:dyDescent="0.25">
      <c r="A135" s="40">
        <v>46102</v>
      </c>
      <c r="B135" s="40">
        <v>46107</v>
      </c>
      <c r="C135" s="41" t="s">
        <v>1042</v>
      </c>
      <c r="D135" s="42" t="s">
        <v>1333</v>
      </c>
      <c r="E135" s="19" t="s">
        <v>1356</v>
      </c>
      <c r="F135" s="43" t="s">
        <v>1339</v>
      </c>
      <c r="G135" s="43" t="s">
        <v>340</v>
      </c>
      <c r="H135" s="21"/>
      <c r="I135" s="21"/>
      <c r="J135" s="44" t="s">
        <v>1355</v>
      </c>
      <c r="K135" s="42" t="s">
        <v>334</v>
      </c>
      <c r="L135" s="45" t="s">
        <v>1340</v>
      </c>
      <c r="M135" s="46">
        <v>1</v>
      </c>
      <c r="N135" s="45" t="s">
        <v>341</v>
      </c>
      <c r="O135" s="26"/>
      <c r="P135" s="26"/>
      <c r="Q135" s="26"/>
      <c r="R135" s="26"/>
      <c r="S135" s="47"/>
      <c r="T135" s="47">
        <v>0</v>
      </c>
      <c r="U135" s="47"/>
      <c r="V135" s="47">
        <v>0</v>
      </c>
      <c r="W135" s="47">
        <v>0</v>
      </c>
      <c r="X135" s="30">
        <f t="shared" ref="X135:X136" si="31">SUM(T135:W135)-U135-T135</f>
        <v>0</v>
      </c>
      <c r="Y135" s="30">
        <f t="shared" si="26"/>
        <v>0</v>
      </c>
      <c r="Z135" s="48">
        <f t="shared" si="25"/>
        <v>0</v>
      </c>
      <c r="AA135" s="48"/>
      <c r="AB135" s="30">
        <f t="shared" si="27"/>
        <v>0</v>
      </c>
      <c r="AC135" s="26"/>
      <c r="AD135" s="31"/>
      <c r="AE135" s="49"/>
      <c r="AF135" s="42" t="s">
        <v>1314</v>
      </c>
      <c r="AG135" s="50">
        <f>IF( B135&gt;=DATE(2026,1,23),IF($AF135="Khách hàng thông thường", IFERROR(VLOOKUP($J135,'[1]CSBH THƯỞNG XE'!$I$1:$M$22,3,0),0),IF(OR($AF135="Khách hàng chuyển đổi xe xăng",$AF135="Khách hàng Khối Quân đội - Công An"),IFERROR(VLOOKUP($J135,'[1]CSBH THƯỞNG XE'!$I$1:$M$22,4,0),0),0)), 0)</f>
        <v>19000000</v>
      </c>
      <c r="AH135" s="33"/>
      <c r="AI135" s="33"/>
      <c r="AJ135" s="34">
        <f t="shared" si="28"/>
        <v>13300000</v>
      </c>
      <c r="AK135" s="51">
        <f t="shared" si="24"/>
        <v>13300000</v>
      </c>
      <c r="AL135" s="52">
        <v>0</v>
      </c>
      <c r="AM135" s="53"/>
      <c r="AN135" s="37">
        <f>IF(AP135="Voucher giờ trái đất",VLOOKUP(J135,'[1]CSBH THƯỞNG XE'!$I$3:$R$1000,10,0),0)</f>
        <v>0</v>
      </c>
      <c r="AO135" s="55">
        <f t="shared" si="29"/>
        <v>13300000</v>
      </c>
      <c r="AQ135" s="158">
        <f>SUMIF('Báo cáo lợi nhuận từng xe (2)'!$E$5:$E$245,'Lương năng suất'!N135,'Báo cáo lợi nhuận từng xe (2)'!$L$5:$L$245)</f>
        <v>13300000</v>
      </c>
      <c r="AR135" s="158">
        <f t="shared" si="30"/>
        <v>0</v>
      </c>
    </row>
    <row r="136" spans="1:44" ht="51" customHeight="1" x14ac:dyDescent="0.25">
      <c r="A136" s="40">
        <v>46103</v>
      </c>
      <c r="B136" s="40">
        <v>46107</v>
      </c>
      <c r="C136" s="41" t="s">
        <v>1048</v>
      </c>
      <c r="D136" s="42" t="s">
        <v>1341</v>
      </c>
      <c r="E136" s="19" t="s">
        <v>1358</v>
      </c>
      <c r="F136" s="43" t="s">
        <v>1359</v>
      </c>
      <c r="G136" s="43" t="s">
        <v>62</v>
      </c>
      <c r="H136" s="21"/>
      <c r="I136" s="21"/>
      <c r="J136" s="44" t="s">
        <v>1373</v>
      </c>
      <c r="K136" s="42" t="s">
        <v>1422</v>
      </c>
      <c r="L136" s="45" t="s">
        <v>1347</v>
      </c>
      <c r="M136" s="46">
        <v>1</v>
      </c>
      <c r="N136" s="45" t="s">
        <v>63</v>
      </c>
      <c r="O136" s="26"/>
      <c r="P136" s="26"/>
      <c r="Q136" s="26"/>
      <c r="R136" s="26"/>
      <c r="S136" s="47"/>
      <c r="T136" s="47">
        <v>7880000</v>
      </c>
      <c r="U136" s="47">
        <v>1950000</v>
      </c>
      <c r="V136" s="166"/>
      <c r="W136" s="47">
        <v>12000000</v>
      </c>
      <c r="X136" s="30">
        <f t="shared" si="31"/>
        <v>12000000</v>
      </c>
      <c r="Y136" s="30">
        <f t="shared" si="26"/>
        <v>12000000</v>
      </c>
      <c r="Z136" s="48">
        <f t="shared" si="25"/>
        <v>0</v>
      </c>
      <c r="AA136" s="161">
        <v>1352272.7272727275</v>
      </c>
      <c r="AB136" s="30">
        <f t="shared" si="27"/>
        <v>0</v>
      </c>
      <c r="AC136" s="26"/>
      <c r="AD136" s="31"/>
      <c r="AE136" s="49"/>
      <c r="AF136" s="42" t="s">
        <v>1314</v>
      </c>
      <c r="AG136" s="50">
        <f>IF( B136&gt;=DATE(2026,1,23),IF($AF136="Khách hàng thông thường", IFERROR(VLOOKUP($J136,'[1]CSBH THƯỞNG XE'!$I$1:$M$22,3,0),0),IF(OR($AF136="Khách hàng chuyển đổi xe xăng",$AF136="Khách hàng Khối Quân đội - Công An"),IFERROR(VLOOKUP($J136,'[1]CSBH THƯỞNG XE'!$I$1:$M$22,4,0),0),0)), 0)</f>
        <v>19000000</v>
      </c>
      <c r="AH136" s="33"/>
      <c r="AI136" s="33"/>
      <c r="AJ136" s="34">
        <f t="shared" si="28"/>
        <v>4900000</v>
      </c>
      <c r="AK136" s="51">
        <f t="shared" si="24"/>
        <v>2950000</v>
      </c>
      <c r="AL136" s="52">
        <v>4000000</v>
      </c>
      <c r="AM136" s="47">
        <v>1950000</v>
      </c>
      <c r="AN136" s="37">
        <f>IF(AP136="Voucher giờ trái đất",VLOOKUP(J136,'[1]CSBH THƯỞNG XE'!$I$3:$R$1000,10,0),0)</f>
        <v>0</v>
      </c>
      <c r="AO136" s="55">
        <f t="shared" si="29"/>
        <v>2950000</v>
      </c>
      <c r="AQ136" s="158">
        <f>SUMIF('Báo cáo lợi nhuận từng xe (2)'!$E$5:$E$245,'Lương năng suất'!N136,'Báo cáo lợi nhuận từng xe (2)'!$L$5:$L$245)</f>
        <v>2950000</v>
      </c>
      <c r="AR136" s="158">
        <f t="shared" si="30"/>
        <v>0</v>
      </c>
    </row>
    <row r="137" spans="1:44" ht="51" customHeight="1" x14ac:dyDescent="0.25">
      <c r="A137" s="40">
        <v>46107</v>
      </c>
      <c r="B137" s="40">
        <v>46107</v>
      </c>
      <c r="C137" s="41" t="s">
        <v>1056</v>
      </c>
      <c r="D137" s="42" t="s">
        <v>1315</v>
      </c>
      <c r="E137" s="19" t="s">
        <v>1383</v>
      </c>
      <c r="F137" s="43" t="s">
        <v>1345</v>
      </c>
      <c r="G137" s="43" t="s">
        <v>650</v>
      </c>
      <c r="H137" s="21"/>
      <c r="I137" s="21"/>
      <c r="J137" s="44" t="s">
        <v>1318</v>
      </c>
      <c r="K137" s="42" t="s">
        <v>1417</v>
      </c>
      <c r="L137" s="45" t="s">
        <v>1347</v>
      </c>
      <c r="M137" s="46">
        <v>1</v>
      </c>
      <c r="N137" s="45" t="s">
        <v>651</v>
      </c>
      <c r="O137" s="26"/>
      <c r="P137" s="26"/>
      <c r="Q137" s="26"/>
      <c r="R137" s="26"/>
      <c r="S137" s="47"/>
      <c r="T137" s="47">
        <v>0</v>
      </c>
      <c r="U137" s="47"/>
      <c r="V137" s="47">
        <v>0</v>
      </c>
      <c r="W137" s="47">
        <v>0</v>
      </c>
      <c r="X137" s="48">
        <f>SUM(T137:W137)-U137</f>
        <v>0</v>
      </c>
      <c r="Y137" s="30">
        <f t="shared" si="26"/>
        <v>0</v>
      </c>
      <c r="Z137" s="48">
        <f t="shared" si="25"/>
        <v>0</v>
      </c>
      <c r="AA137" s="48"/>
      <c r="AB137" s="30">
        <f t="shared" si="27"/>
        <v>0</v>
      </c>
      <c r="AC137" s="26"/>
      <c r="AD137" s="31"/>
      <c r="AE137" s="49"/>
      <c r="AF137" s="42" t="s">
        <v>1314</v>
      </c>
      <c r="AG137" s="50">
        <f>IF( B137&gt;=DATE(2026,1,23),IF($AF137="Khách hàng thông thường", IFERROR(VLOOKUP($J137,'[1]CSBH THƯỞNG XE'!$I$1:$M$22,3,0),0),IF(OR($AF137="Khách hàng chuyển đổi xe xăng",$AF137="Khách hàng Khối Quân đội - Công An"),IFERROR(VLOOKUP($J137,'[1]CSBH THƯỞNG XE'!$I$1:$M$22,4,0),0),0)), 0)</f>
        <v>10000000</v>
      </c>
      <c r="AH137" s="33"/>
      <c r="AI137" s="33"/>
      <c r="AJ137" s="34">
        <f t="shared" si="28"/>
        <v>7000000</v>
      </c>
      <c r="AK137" s="51">
        <f t="shared" si="24"/>
        <v>7000000</v>
      </c>
      <c r="AL137" s="52">
        <v>0</v>
      </c>
      <c r="AM137" s="53"/>
      <c r="AN137" s="37">
        <f>IF(AP137="Voucher giờ trái đất",VLOOKUP(J137,'[1]CSBH THƯỞNG XE'!$I$3:$R$1000,10,0),0)</f>
        <v>0</v>
      </c>
      <c r="AO137" s="55">
        <f t="shared" si="29"/>
        <v>7000000</v>
      </c>
      <c r="AQ137" s="158">
        <f>SUMIF('Báo cáo lợi nhuận từng xe (2)'!$E$5:$E$245,'Lương năng suất'!N137,'Báo cáo lợi nhuận từng xe (2)'!$L$5:$L$245)</f>
        <v>7000000</v>
      </c>
      <c r="AR137" s="158">
        <f t="shared" si="30"/>
        <v>0</v>
      </c>
    </row>
    <row r="138" spans="1:44" ht="51" customHeight="1" x14ac:dyDescent="0.25">
      <c r="A138" s="17">
        <v>46104</v>
      </c>
      <c r="B138" s="17">
        <v>46107</v>
      </c>
      <c r="C138" s="18" t="s">
        <v>1058</v>
      </c>
      <c r="D138" s="19" t="s">
        <v>1315</v>
      </c>
      <c r="E138" s="19" t="s">
        <v>1412</v>
      </c>
      <c r="F138" s="20" t="s">
        <v>1317</v>
      </c>
      <c r="G138" s="20" t="s">
        <v>671</v>
      </c>
      <c r="H138" s="21"/>
      <c r="I138" s="21"/>
      <c r="J138" s="22" t="s">
        <v>514</v>
      </c>
      <c r="K138" s="23" t="s">
        <v>1417</v>
      </c>
      <c r="L138" s="24" t="s">
        <v>1326</v>
      </c>
      <c r="M138" s="25">
        <v>1</v>
      </c>
      <c r="N138" s="24" t="s">
        <v>672</v>
      </c>
      <c r="O138" s="26"/>
      <c r="P138" s="26"/>
      <c r="Q138" s="26"/>
      <c r="R138" s="26"/>
      <c r="S138" s="27"/>
      <c r="T138" s="28">
        <v>0</v>
      </c>
      <c r="U138" s="27"/>
      <c r="V138" s="29">
        <v>2120000</v>
      </c>
      <c r="W138" s="29">
        <v>0</v>
      </c>
      <c r="X138" s="30">
        <f>SUM(T138:W138)-U138-V138</f>
        <v>0</v>
      </c>
      <c r="Y138" s="30">
        <f t="shared" si="26"/>
        <v>0</v>
      </c>
      <c r="Z138" s="30">
        <f t="shared" si="25"/>
        <v>0</v>
      </c>
      <c r="AA138" s="30"/>
      <c r="AB138" s="30">
        <f t="shared" si="27"/>
        <v>0</v>
      </c>
      <c r="AC138" s="26"/>
      <c r="AD138" s="31"/>
      <c r="AE138" s="32"/>
      <c r="AF138" s="23" t="s">
        <v>1314</v>
      </c>
      <c r="AG138" s="33">
        <f>IF( B138&gt;=DATE(2026,1,23),IF($AF138="Khách hàng thông thường", IFERROR(VLOOKUP($J138,'[1]CSBH THƯỞNG XE'!$I$1:$M$22,3,0),0),IF(OR($AF138="Khách hàng chuyển đổi xe xăng",$AF138="Khách hàng Khối Quân đội - Công An"),IFERROR(VLOOKUP($J138,'[1]CSBH THƯỞNG XE'!$I$1:$M$22,4,0),0),0)), 0)</f>
        <v>8000000</v>
      </c>
      <c r="AH138" s="33"/>
      <c r="AI138" s="33"/>
      <c r="AJ138" s="34">
        <f t="shared" si="28"/>
        <v>5600000</v>
      </c>
      <c r="AK138" s="35">
        <f>AJ138-AM138-AN138</f>
        <v>5600000</v>
      </c>
      <c r="AL138" s="36">
        <v>0</v>
      </c>
      <c r="AM138" s="37"/>
      <c r="AN138" s="37">
        <f>IF(AP138="Voucher giờ trái đất",VLOOKUP(J138,'[1]CSBH THƯỞNG XE'!$I$3:$R$1000,10,0),0)</f>
        <v>0</v>
      </c>
      <c r="AO138" s="55">
        <f t="shared" si="29"/>
        <v>5600000</v>
      </c>
      <c r="AQ138" s="158">
        <f>SUMIF('Báo cáo lợi nhuận từng xe (2)'!$E$5:$E$245,'Lương năng suất'!N138,'Báo cáo lợi nhuận từng xe (2)'!$L$5:$L$245)</f>
        <v>5600000</v>
      </c>
      <c r="AR138" s="158">
        <f t="shared" si="30"/>
        <v>0</v>
      </c>
    </row>
    <row r="139" spans="1:44" ht="51" customHeight="1" x14ac:dyDescent="0.25">
      <c r="A139" s="17">
        <v>46092</v>
      </c>
      <c r="B139" s="17">
        <v>46107</v>
      </c>
      <c r="C139" s="18" t="s">
        <v>1060</v>
      </c>
      <c r="D139" s="19" t="s">
        <v>1308</v>
      </c>
      <c r="E139" s="19" t="s">
        <v>1404</v>
      </c>
      <c r="F139" s="20" t="s">
        <v>1310</v>
      </c>
      <c r="G139" s="20" t="s">
        <v>92</v>
      </c>
      <c r="H139" s="21"/>
      <c r="I139" s="21"/>
      <c r="J139" s="22" t="s">
        <v>1415</v>
      </c>
      <c r="K139" s="23" t="s">
        <v>1366</v>
      </c>
      <c r="L139" s="24" t="s">
        <v>1326</v>
      </c>
      <c r="M139" s="25">
        <v>1</v>
      </c>
      <c r="N139" s="24" t="s">
        <v>93</v>
      </c>
      <c r="O139" s="26"/>
      <c r="P139" s="26"/>
      <c r="Q139" s="26"/>
      <c r="R139" s="26"/>
      <c r="S139" s="27"/>
      <c r="T139" s="28">
        <v>8242945.4545454541</v>
      </c>
      <c r="U139" s="27"/>
      <c r="V139" s="29" t="s">
        <v>1313</v>
      </c>
      <c r="W139" s="29">
        <v>0</v>
      </c>
      <c r="X139" s="30">
        <f>SUM(T139:W139)-U139-T139</f>
        <v>0</v>
      </c>
      <c r="Y139" s="30">
        <f t="shared" si="26"/>
        <v>0</v>
      </c>
      <c r="Z139" s="30">
        <f t="shared" si="25"/>
        <v>0</v>
      </c>
      <c r="AA139" s="30">
        <f>IF(OR(T139 &gt; VLOOKUP(J139,'[1]CSBH THƯỞNG XE'!$J$26:$R$34,6,0), ISTEXT(T139)),
    VLOOKUP(J139,'[1]CSBH THƯỞNG XE'!$J$26:$R$34,9,0),
0)</f>
        <v>1543727.2727272734</v>
      </c>
      <c r="AB139" s="30">
        <f t="shared" si="27"/>
        <v>0</v>
      </c>
      <c r="AC139" s="26"/>
      <c r="AD139" s="31"/>
      <c r="AE139" s="32"/>
      <c r="AF139" s="23" t="s">
        <v>1314</v>
      </c>
      <c r="AG139" s="33">
        <f>IF( B139&gt;=DATE(2026,1,23),IF($AF139="Khách hàng thông thường", IFERROR(VLOOKUP($J139,'[1]CSBH THƯỞNG XE'!$I$1:$M$22,3,0),0),IF(OR($AF139="Khách hàng chuyển đổi xe xăng",$AF139="Khách hàng Khối Quân đội - Công An"),IFERROR(VLOOKUP($J139,'[1]CSBH THƯỞNG XE'!$I$1:$M$22,4,0),0),0)), 0)</f>
        <v>18000000</v>
      </c>
      <c r="AH139" s="33"/>
      <c r="AI139" s="33"/>
      <c r="AJ139" s="34">
        <f t="shared" si="28"/>
        <v>12600000</v>
      </c>
      <c r="AK139" s="35">
        <f t="shared" ref="AK139:AK170" si="32">AJ139-AM139-AN139</f>
        <v>12600000</v>
      </c>
      <c r="AL139" s="36">
        <v>0</v>
      </c>
      <c r="AM139" s="37"/>
      <c r="AN139" s="37">
        <f>IF(AP139="Voucher giờ trái đất",VLOOKUP(J139,'[1]CSBH THƯỞNG XE'!$I$3:$R$1000,10,0),0)</f>
        <v>0</v>
      </c>
      <c r="AO139" s="55">
        <f t="shared" si="29"/>
        <v>12600000</v>
      </c>
      <c r="AQ139" s="158">
        <f>SUMIF('Báo cáo lợi nhuận từng xe (2)'!$E$5:$E$245,'Lương năng suất'!N139,'Báo cáo lợi nhuận từng xe (2)'!$L$5:$L$245)</f>
        <v>12600000</v>
      </c>
      <c r="AR139" s="158">
        <f t="shared" si="30"/>
        <v>0</v>
      </c>
    </row>
    <row r="140" spans="1:44" ht="51" customHeight="1" x14ac:dyDescent="0.25">
      <c r="A140" s="17">
        <v>46095</v>
      </c>
      <c r="B140" s="17">
        <v>46108</v>
      </c>
      <c r="C140" s="18" t="s">
        <v>1068</v>
      </c>
      <c r="D140" s="19" t="s">
        <v>1315</v>
      </c>
      <c r="E140" s="19" t="s">
        <v>1410</v>
      </c>
      <c r="F140" s="20" t="s">
        <v>1345</v>
      </c>
      <c r="G140" s="20" t="s">
        <v>745</v>
      </c>
      <c r="H140" s="21"/>
      <c r="I140" s="21"/>
      <c r="J140" s="22" t="s">
        <v>755</v>
      </c>
      <c r="K140" s="23" t="s">
        <v>1324</v>
      </c>
      <c r="L140" s="24" t="s">
        <v>1360</v>
      </c>
      <c r="M140" s="25">
        <v>1</v>
      </c>
      <c r="N140" s="24" t="s">
        <v>746</v>
      </c>
      <c r="O140" s="26"/>
      <c r="P140" s="26"/>
      <c r="Q140" s="26"/>
      <c r="R140" s="26"/>
      <c r="S140" s="27"/>
      <c r="T140" s="28">
        <v>0</v>
      </c>
      <c r="U140" s="27"/>
      <c r="V140" s="29">
        <v>0</v>
      </c>
      <c r="W140" s="29">
        <v>0</v>
      </c>
      <c r="X140" s="38">
        <f>SUM(T140:W140)-U140</f>
        <v>0</v>
      </c>
      <c r="Y140" s="30">
        <f t="shared" si="26"/>
        <v>0</v>
      </c>
      <c r="Z140" s="30">
        <f t="shared" si="25"/>
        <v>0</v>
      </c>
      <c r="AA140" s="30"/>
      <c r="AB140" s="30">
        <f t="shared" si="27"/>
        <v>0</v>
      </c>
      <c r="AC140" s="26"/>
      <c r="AD140" s="31"/>
      <c r="AE140" s="32"/>
      <c r="AF140" s="23" t="s">
        <v>1314</v>
      </c>
      <c r="AG140" s="33">
        <f>IF( B140&gt;=DATE(2026,1,23),IF($AF140="Khách hàng thông thường", IFERROR(VLOOKUP($J140,'[1]CSBH THƯỞNG XE'!$I$1:$M$22,3,0),0),IF(OR($AF140="Khách hàng chuyển đổi xe xăng",$AF140="Khách hàng Khối Quân đội - Công An"),IFERROR(VLOOKUP($J140,'[1]CSBH THƯỞNG XE'!$I$1:$M$22,4,0),0),0)), 0)</f>
        <v>7500000</v>
      </c>
      <c r="AH140" s="33"/>
      <c r="AI140" s="33"/>
      <c r="AJ140" s="34">
        <f t="shared" si="28"/>
        <v>5250000</v>
      </c>
      <c r="AK140" s="35">
        <f t="shared" si="32"/>
        <v>5250000</v>
      </c>
      <c r="AL140" s="36">
        <v>3000000</v>
      </c>
      <c r="AM140" s="37"/>
      <c r="AN140" s="37">
        <f>IF(AP140="Voucher giờ trái đất",VLOOKUP(J140,'[1]CSBH THƯỞNG XE'!$I$3:$R$1000,10,0),0)</f>
        <v>0</v>
      </c>
      <c r="AO140" s="55">
        <f t="shared" si="29"/>
        <v>5250000</v>
      </c>
      <c r="AQ140" s="158">
        <f>SUMIF('Báo cáo lợi nhuận từng xe (2)'!$E$5:$E$245,'Lương năng suất'!N140,'Báo cáo lợi nhuận từng xe (2)'!$L$5:$L$245)</f>
        <v>5250000</v>
      </c>
      <c r="AR140" s="158">
        <f t="shared" si="30"/>
        <v>0</v>
      </c>
    </row>
    <row r="141" spans="1:44" ht="51" customHeight="1" x14ac:dyDescent="0.25">
      <c r="A141" s="17">
        <v>46099</v>
      </c>
      <c r="B141" s="17">
        <v>46108</v>
      </c>
      <c r="C141" s="18" t="s">
        <v>1070</v>
      </c>
      <c r="D141" s="19" t="s">
        <v>1333</v>
      </c>
      <c r="E141" s="19" t="s">
        <v>1384</v>
      </c>
      <c r="F141" s="20" t="s">
        <v>1339</v>
      </c>
      <c r="G141" s="20" t="s">
        <v>83</v>
      </c>
      <c r="H141" s="21"/>
      <c r="I141" s="21"/>
      <c r="J141" s="22" t="s">
        <v>1329</v>
      </c>
      <c r="K141" s="23" t="s">
        <v>1336</v>
      </c>
      <c r="L141" s="24" t="s">
        <v>1426</v>
      </c>
      <c r="M141" s="25">
        <v>1</v>
      </c>
      <c r="N141" s="24" t="s">
        <v>398</v>
      </c>
      <c r="O141" s="26"/>
      <c r="P141" s="26"/>
      <c r="Q141" s="26"/>
      <c r="R141" s="26"/>
      <c r="S141" s="27"/>
      <c r="T141" s="28">
        <v>0</v>
      </c>
      <c r="U141" s="27"/>
      <c r="V141" s="29">
        <v>0</v>
      </c>
      <c r="W141" s="29">
        <v>5000000</v>
      </c>
      <c r="X141" s="30">
        <f>SUM(T141:W141)-U141-T141</f>
        <v>5000000</v>
      </c>
      <c r="Y141" s="30">
        <f t="shared" si="26"/>
        <v>5000000</v>
      </c>
      <c r="Z141" s="30">
        <f t="shared" si="25"/>
        <v>0</v>
      </c>
      <c r="AA141" s="30"/>
      <c r="AB141" s="30">
        <f t="shared" si="27"/>
        <v>0</v>
      </c>
      <c r="AC141" s="26"/>
      <c r="AD141" s="31"/>
      <c r="AE141" s="32"/>
      <c r="AF141" s="23" t="s">
        <v>1314</v>
      </c>
      <c r="AG141" s="33">
        <f>IF( B141&gt;=DATE(2026,1,23),IF($AF141="Khách hàng thông thường", IFERROR(VLOOKUP($J141,'[1]CSBH THƯỞNG XE'!$I$1:$M$22,3,0),0),IF(OR($AF141="Khách hàng chuyển đổi xe xăng",$AF141="Khách hàng Khối Quân đội - Công An"),IFERROR(VLOOKUP($J141,'[1]CSBH THƯỞNG XE'!$I$1:$M$22,4,0),0),0)), 0)</f>
        <v>15000000</v>
      </c>
      <c r="AH141" s="33"/>
      <c r="AI141" s="33"/>
      <c r="AJ141" s="34">
        <f t="shared" si="28"/>
        <v>7000000</v>
      </c>
      <c r="AK141" s="35">
        <f t="shared" si="32"/>
        <v>7000000</v>
      </c>
      <c r="AL141" s="36">
        <v>0</v>
      </c>
      <c r="AM141" s="37"/>
      <c r="AN141" s="37">
        <f>IF(AP141="Voucher giờ trái đất",VLOOKUP(J141,'[1]CSBH THƯỞNG XE'!$I$3:$R$1000,10,0),0)</f>
        <v>0</v>
      </c>
      <c r="AO141" s="55">
        <f t="shared" si="29"/>
        <v>7000000</v>
      </c>
      <c r="AQ141" s="158">
        <f>SUMIF('Báo cáo lợi nhuận từng xe (2)'!$E$5:$E$245,'Lương năng suất'!N141,'Báo cáo lợi nhuận từng xe (2)'!$L$5:$L$245)</f>
        <v>7000000</v>
      </c>
      <c r="AR141" s="158">
        <f t="shared" si="30"/>
        <v>0</v>
      </c>
    </row>
    <row r="142" spans="1:44" ht="51" customHeight="1" x14ac:dyDescent="0.25">
      <c r="A142" s="17">
        <v>46091</v>
      </c>
      <c r="B142" s="17">
        <v>46108</v>
      </c>
      <c r="C142" s="18" t="s">
        <v>1072</v>
      </c>
      <c r="D142" s="19" t="s">
        <v>1333</v>
      </c>
      <c r="E142" s="19" t="s">
        <v>1433</v>
      </c>
      <c r="F142" s="20" t="s">
        <v>1335</v>
      </c>
      <c r="G142" s="20" t="s">
        <v>148</v>
      </c>
      <c r="H142" s="21"/>
      <c r="I142" s="21"/>
      <c r="J142" s="22" t="s">
        <v>1311</v>
      </c>
      <c r="K142" s="23" t="s">
        <v>1311</v>
      </c>
      <c r="L142" s="24" t="s">
        <v>1337</v>
      </c>
      <c r="M142" s="25">
        <v>1</v>
      </c>
      <c r="N142" s="24" t="s">
        <v>149</v>
      </c>
      <c r="O142" s="26"/>
      <c r="P142" s="26"/>
      <c r="Q142" s="26"/>
      <c r="R142" s="26"/>
      <c r="S142" s="27"/>
      <c r="T142" s="28">
        <v>0</v>
      </c>
      <c r="U142" s="27"/>
      <c r="V142" s="29">
        <v>0</v>
      </c>
      <c r="W142" s="29">
        <v>0</v>
      </c>
      <c r="X142" s="161">
        <f>SUM(T142:W142)-U142</f>
        <v>0</v>
      </c>
      <c r="Y142" s="30">
        <f t="shared" si="26"/>
        <v>0</v>
      </c>
      <c r="Z142" s="30">
        <f t="shared" si="25"/>
        <v>0</v>
      </c>
      <c r="AA142" s="30"/>
      <c r="AB142" s="30">
        <f t="shared" si="27"/>
        <v>0</v>
      </c>
      <c r="AC142" s="26"/>
      <c r="AD142" s="31"/>
      <c r="AE142" s="32"/>
      <c r="AF142" s="23" t="s">
        <v>1314</v>
      </c>
      <c r="AG142" s="33">
        <f>IF( B142&gt;=DATE(2026,1,23),IF($AF142="Khách hàng thông thường", IFERROR(VLOOKUP($J142,'[1]CSBH THƯỞNG XE'!$I$1:$M$22,3,0),0),IF(OR($AF142="Khách hàng chuyển đổi xe xăng",$AF142="Khách hàng Khối Quân đội - Công An"),IFERROR(VLOOKUP($J142,'[1]CSBH THƯỞNG XE'!$I$1:$M$22,4,0),0),0)), 0)</f>
        <v>18000000</v>
      </c>
      <c r="AH142" s="33"/>
      <c r="AI142" s="33"/>
      <c r="AJ142" s="34">
        <f t="shared" si="28"/>
        <v>12600000</v>
      </c>
      <c r="AK142" s="35">
        <f t="shared" si="32"/>
        <v>12600000</v>
      </c>
      <c r="AL142" s="36">
        <v>0</v>
      </c>
      <c r="AM142" s="37"/>
      <c r="AN142" s="37">
        <f>IF(AP142="Voucher giờ trái đất",VLOOKUP(J142,'[1]CSBH THƯỞNG XE'!$I$3:$R$1000,10,0),0)</f>
        <v>0</v>
      </c>
      <c r="AO142" s="55">
        <f t="shared" si="29"/>
        <v>12600000</v>
      </c>
      <c r="AQ142" s="158">
        <f>SUMIF('Báo cáo lợi nhuận từng xe (2)'!$E$5:$E$245,'Lương năng suất'!N142,'Báo cáo lợi nhuận từng xe (2)'!$L$5:$L$245)</f>
        <v>12600000</v>
      </c>
      <c r="AR142" s="158">
        <f t="shared" si="30"/>
        <v>0</v>
      </c>
    </row>
    <row r="143" spans="1:44" ht="51" customHeight="1" x14ac:dyDescent="0.25">
      <c r="A143" s="17">
        <v>46062</v>
      </c>
      <c r="B143" s="17">
        <v>46108</v>
      </c>
      <c r="C143" s="18" t="s">
        <v>1076</v>
      </c>
      <c r="D143" s="19" t="s">
        <v>1315</v>
      </c>
      <c r="E143" s="19" t="s">
        <v>1401</v>
      </c>
      <c r="F143" s="20" t="s">
        <v>1345</v>
      </c>
      <c r="G143" s="20" t="s">
        <v>388</v>
      </c>
      <c r="H143" s="21"/>
      <c r="I143" s="21"/>
      <c r="J143" s="22" t="s">
        <v>1355</v>
      </c>
      <c r="K143" s="23" t="s">
        <v>1324</v>
      </c>
      <c r="L143" s="24" t="s">
        <v>1326</v>
      </c>
      <c r="M143" s="25">
        <v>1</v>
      </c>
      <c r="N143" s="24" t="s">
        <v>389</v>
      </c>
      <c r="O143" s="26"/>
      <c r="P143" s="26"/>
      <c r="Q143" s="26"/>
      <c r="R143" s="26"/>
      <c r="S143" s="27"/>
      <c r="T143" s="28">
        <v>0</v>
      </c>
      <c r="U143" s="27"/>
      <c r="V143" s="29">
        <v>0</v>
      </c>
      <c r="W143" s="29">
        <v>0</v>
      </c>
      <c r="X143" s="30">
        <f>SUM(T143:W143)-U143-T143</f>
        <v>0</v>
      </c>
      <c r="Y143" s="30">
        <f t="shared" si="26"/>
        <v>0</v>
      </c>
      <c r="Z143" s="30">
        <f t="shared" si="25"/>
        <v>0</v>
      </c>
      <c r="AA143" s="30"/>
      <c r="AB143" s="30">
        <f t="shared" si="27"/>
        <v>0</v>
      </c>
      <c r="AC143" s="26"/>
      <c r="AD143" s="31"/>
      <c r="AE143" s="32"/>
      <c r="AF143" s="23" t="s">
        <v>1314</v>
      </c>
      <c r="AG143" s="33">
        <f>IF( B143&gt;=DATE(2026,1,23),IF($AF143="Khách hàng thông thường", IFERROR(VLOOKUP($J143,'[1]CSBH THƯỞNG XE'!$I$1:$M$22,3,0),0),IF(OR($AF143="Khách hàng chuyển đổi xe xăng",$AF143="Khách hàng Khối Quân đội - Công An"),IFERROR(VLOOKUP($J143,'[1]CSBH THƯỞNG XE'!$I$1:$M$22,4,0),0),0)), 0)</f>
        <v>19000000</v>
      </c>
      <c r="AH143" s="33"/>
      <c r="AI143" s="33"/>
      <c r="AJ143" s="34">
        <f t="shared" si="28"/>
        <v>13300000</v>
      </c>
      <c r="AK143" s="35">
        <f t="shared" si="32"/>
        <v>13300000</v>
      </c>
      <c r="AL143" s="36">
        <v>0</v>
      </c>
      <c r="AM143" s="37"/>
      <c r="AN143" s="37">
        <f>IF(AP143="Voucher giờ trái đất",VLOOKUP(J143,'[1]CSBH THƯỞNG XE'!$I$3:$R$1000,10,0),0)</f>
        <v>0</v>
      </c>
      <c r="AO143" s="55">
        <f t="shared" si="29"/>
        <v>13300000</v>
      </c>
      <c r="AQ143" s="158">
        <f>SUMIF('Báo cáo lợi nhuận từng xe (2)'!$E$5:$E$245,'Lương năng suất'!N143,'Báo cáo lợi nhuận từng xe (2)'!$L$5:$L$245)</f>
        <v>13300000</v>
      </c>
      <c r="AR143" s="158">
        <f t="shared" si="30"/>
        <v>0</v>
      </c>
    </row>
    <row r="144" spans="1:44" ht="51" customHeight="1" x14ac:dyDescent="0.25">
      <c r="A144" s="17">
        <v>46051</v>
      </c>
      <c r="B144" s="17">
        <v>46108</v>
      </c>
      <c r="C144" s="18" t="s">
        <v>1078</v>
      </c>
      <c r="D144" s="19" t="s">
        <v>1341</v>
      </c>
      <c r="E144" s="19" t="s">
        <v>1358</v>
      </c>
      <c r="F144" s="20" t="s">
        <v>1359</v>
      </c>
      <c r="G144" s="20" t="s">
        <v>754</v>
      </c>
      <c r="H144" s="21"/>
      <c r="I144" s="21"/>
      <c r="J144" s="22" t="s">
        <v>755</v>
      </c>
      <c r="K144" s="23" t="s">
        <v>1439</v>
      </c>
      <c r="L144" s="24" t="s">
        <v>1320</v>
      </c>
      <c r="M144" s="25">
        <v>1</v>
      </c>
      <c r="N144" s="24" t="s">
        <v>756</v>
      </c>
      <c r="O144" s="26"/>
      <c r="P144" s="26"/>
      <c r="Q144" s="26"/>
      <c r="R144" s="26"/>
      <c r="S144" s="27"/>
      <c r="T144" s="28" t="s">
        <v>1313</v>
      </c>
      <c r="U144" s="27"/>
      <c r="V144" s="29" t="s">
        <v>1313</v>
      </c>
      <c r="W144" s="29">
        <v>6000000</v>
      </c>
      <c r="X144" s="38">
        <f>SUM(T144:W144)-U144</f>
        <v>6000000</v>
      </c>
      <c r="Y144" s="30">
        <f t="shared" si="26"/>
        <v>6000000</v>
      </c>
      <c r="Z144" s="30">
        <f t="shared" si="25"/>
        <v>0</v>
      </c>
      <c r="AA144" s="30"/>
      <c r="AB144" s="30">
        <f t="shared" si="27"/>
        <v>0</v>
      </c>
      <c r="AC144" s="26"/>
      <c r="AD144" s="31"/>
      <c r="AE144" s="32"/>
      <c r="AF144" s="23" t="s">
        <v>1314</v>
      </c>
      <c r="AG144" s="33">
        <f>IF( B144&gt;=DATE(2026,1,23),IF($AF144="Khách hàng thông thường", IFERROR(VLOOKUP($J144,'[1]CSBH THƯỞNG XE'!$I$1:$M$22,3,0),0),IF(OR($AF144="Khách hàng chuyển đổi xe xăng",$AF144="Khách hàng Khối Quân đội - Công An"),IFERROR(VLOOKUP($J144,'[1]CSBH THƯỞNG XE'!$I$1:$M$22,4,0),0),0)), 0)</f>
        <v>7500000</v>
      </c>
      <c r="AH144" s="33"/>
      <c r="AI144" s="33"/>
      <c r="AJ144" s="34">
        <f t="shared" si="28"/>
        <v>1050000</v>
      </c>
      <c r="AK144" s="35">
        <f t="shared" si="32"/>
        <v>1050000</v>
      </c>
      <c r="AL144" s="36">
        <v>0</v>
      </c>
      <c r="AM144" s="37"/>
      <c r="AN144" s="37">
        <f>IF(AP144="Voucher giờ trái đất",VLOOKUP(J144,'[1]CSBH THƯỞNG XE'!$I$3:$R$1000,10,0),0)</f>
        <v>0</v>
      </c>
      <c r="AO144" s="55">
        <f t="shared" si="29"/>
        <v>1050000</v>
      </c>
      <c r="AQ144" s="158">
        <f>SUMIF('Báo cáo lợi nhuận từng xe (2)'!$E$5:$E$245,'Lương năng suất'!N144,'Báo cáo lợi nhuận từng xe (2)'!$L$5:$L$245)</f>
        <v>1050000</v>
      </c>
      <c r="AR144" s="158">
        <f t="shared" si="30"/>
        <v>0</v>
      </c>
    </row>
    <row r="145" spans="1:44" ht="51" customHeight="1" x14ac:dyDescent="0.25">
      <c r="A145" s="17">
        <v>46104</v>
      </c>
      <c r="B145" s="17">
        <v>46108</v>
      </c>
      <c r="C145" s="18" t="s">
        <v>1082</v>
      </c>
      <c r="D145" s="19" t="s">
        <v>1333</v>
      </c>
      <c r="E145" s="19" t="s">
        <v>1338</v>
      </c>
      <c r="F145" s="20" t="s">
        <v>1339</v>
      </c>
      <c r="G145" s="20" t="s">
        <v>457</v>
      </c>
      <c r="H145" s="21"/>
      <c r="I145" s="21"/>
      <c r="J145" s="22" t="s">
        <v>1329</v>
      </c>
      <c r="K145" s="23" t="s">
        <v>1336</v>
      </c>
      <c r="L145" s="24" t="s">
        <v>1337</v>
      </c>
      <c r="M145" s="25">
        <v>1</v>
      </c>
      <c r="N145" s="24" t="s">
        <v>458</v>
      </c>
      <c r="O145" s="26"/>
      <c r="P145" s="26"/>
      <c r="Q145" s="26"/>
      <c r="R145" s="26"/>
      <c r="S145" s="27"/>
      <c r="T145" s="28">
        <v>0</v>
      </c>
      <c r="U145" s="27"/>
      <c r="V145" s="29">
        <v>0</v>
      </c>
      <c r="W145" s="29">
        <v>10000000</v>
      </c>
      <c r="X145" s="30">
        <f>SUM(T145:W145)-U145-T145</f>
        <v>10000000</v>
      </c>
      <c r="Y145" s="30">
        <f t="shared" si="26"/>
        <v>10000000</v>
      </c>
      <c r="Z145" s="30">
        <f t="shared" si="25"/>
        <v>0</v>
      </c>
      <c r="AA145" s="30"/>
      <c r="AB145" s="30">
        <f t="shared" si="27"/>
        <v>0</v>
      </c>
      <c r="AC145" s="26"/>
      <c r="AD145" s="31"/>
      <c r="AE145" s="32"/>
      <c r="AF145" s="23" t="s">
        <v>1314</v>
      </c>
      <c r="AG145" s="33">
        <f>IF( B145&gt;=DATE(2026,1,23),IF($AF145="Khách hàng thông thường", IFERROR(VLOOKUP($J145,'[1]CSBH THƯỞNG XE'!$I$1:$M$22,3,0),0),IF(OR($AF145="Khách hàng chuyển đổi xe xăng",$AF145="Khách hàng Khối Quân đội - Công An"),IFERROR(VLOOKUP($J145,'[1]CSBH THƯỞNG XE'!$I$1:$M$22,4,0),0),0)), 0)</f>
        <v>15000000</v>
      </c>
      <c r="AH145" s="33"/>
      <c r="AI145" s="33"/>
      <c r="AJ145" s="34">
        <f t="shared" si="28"/>
        <v>3500000</v>
      </c>
      <c r="AK145" s="35">
        <f t="shared" si="32"/>
        <v>3500000</v>
      </c>
      <c r="AL145" s="36">
        <v>0</v>
      </c>
      <c r="AM145" s="37"/>
      <c r="AN145" s="37">
        <f>IF(AP145="Voucher giờ trái đất",VLOOKUP(J145,'[1]CSBH THƯỞNG XE'!$I$3:$R$1000,10,0),0)</f>
        <v>0</v>
      </c>
      <c r="AO145" s="55">
        <f t="shared" si="29"/>
        <v>3500000</v>
      </c>
      <c r="AQ145" s="158">
        <f>SUMIF('Báo cáo lợi nhuận từng xe (2)'!$E$5:$E$245,'Lương năng suất'!N145,'Báo cáo lợi nhuận từng xe (2)'!$L$5:$L$245)</f>
        <v>3500000</v>
      </c>
      <c r="AR145" s="158">
        <f t="shared" si="30"/>
        <v>0</v>
      </c>
    </row>
    <row r="146" spans="1:44" ht="51" customHeight="1" x14ac:dyDescent="0.25">
      <c r="A146" s="17">
        <v>46087</v>
      </c>
      <c r="B146" s="17">
        <v>46108</v>
      </c>
      <c r="C146" s="18" t="s">
        <v>1090</v>
      </c>
      <c r="D146" s="19" t="s">
        <v>1308</v>
      </c>
      <c r="E146" s="19" t="s">
        <v>1386</v>
      </c>
      <c r="F146" s="20" t="s">
        <v>1310</v>
      </c>
      <c r="G146" s="20" t="s">
        <v>487</v>
      </c>
      <c r="H146" s="21"/>
      <c r="I146" s="21"/>
      <c r="J146" s="22" t="s">
        <v>1329</v>
      </c>
      <c r="K146" s="23" t="s">
        <v>1324</v>
      </c>
      <c r="L146" s="24" t="s">
        <v>1360</v>
      </c>
      <c r="M146" s="25">
        <v>1</v>
      </c>
      <c r="N146" s="24" t="s">
        <v>488</v>
      </c>
      <c r="O146" s="26"/>
      <c r="P146" s="26"/>
      <c r="Q146" s="26"/>
      <c r="R146" s="26"/>
      <c r="S146" s="27"/>
      <c r="T146" s="28">
        <v>7458900</v>
      </c>
      <c r="U146" s="27"/>
      <c r="V146" s="29" t="s">
        <v>1313</v>
      </c>
      <c r="W146" s="29">
        <v>10000000</v>
      </c>
      <c r="X146" s="30">
        <f>SUM(T146:W146)-U146-T146</f>
        <v>10000000</v>
      </c>
      <c r="Y146" s="30">
        <f t="shared" si="26"/>
        <v>10000000</v>
      </c>
      <c r="Z146" s="30">
        <f t="shared" si="25"/>
        <v>0</v>
      </c>
      <c r="AA146" s="30">
        <f>IF(OR(T146 &gt; VLOOKUP(J146,'[1]CSBH THƯỞNG XE'!$J$26:$R$34,6,0), ISTEXT(T146)),
    VLOOKUP(J146,'[1]CSBH THƯỞNG XE'!$J$26:$R$34,9,0),
0)</f>
        <v>860272.72727272753</v>
      </c>
      <c r="AB146" s="30">
        <f t="shared" si="27"/>
        <v>0</v>
      </c>
      <c r="AC146" s="26"/>
      <c r="AD146" s="31"/>
      <c r="AE146" s="32"/>
      <c r="AF146" s="23" t="s">
        <v>1314</v>
      </c>
      <c r="AG146" s="33">
        <f>IF( B146&gt;=DATE(2026,1,23),IF($AF146="Khách hàng thông thường", IFERROR(VLOOKUP($J146,'[1]CSBH THƯỞNG XE'!$I$1:$M$22,3,0),0),IF(OR($AF146="Khách hàng chuyển đổi xe xăng",$AF146="Khách hàng Khối Quân đội - Công An"),IFERROR(VLOOKUP($J146,'[1]CSBH THƯỞNG XE'!$I$1:$M$22,4,0),0),0)), 0)</f>
        <v>15000000</v>
      </c>
      <c r="AH146" s="33"/>
      <c r="AI146" s="33"/>
      <c r="AJ146" s="34">
        <f t="shared" si="28"/>
        <v>3500000</v>
      </c>
      <c r="AK146" s="35">
        <f t="shared" si="32"/>
        <v>3500000</v>
      </c>
      <c r="AL146" s="36">
        <v>0</v>
      </c>
      <c r="AM146" s="37"/>
      <c r="AN146" s="37">
        <f>IF(AP146="Voucher giờ trái đất",VLOOKUP(J146,'[1]CSBH THƯỞNG XE'!$I$3:$R$1000,10,0),0)</f>
        <v>0</v>
      </c>
      <c r="AO146" s="55">
        <f t="shared" si="29"/>
        <v>3500000</v>
      </c>
      <c r="AQ146" s="158">
        <f>SUMIF('Báo cáo lợi nhuận từng xe (2)'!$E$5:$E$245,'Lương năng suất'!N146,'Báo cáo lợi nhuận từng xe (2)'!$L$5:$L$245)</f>
        <v>3500000</v>
      </c>
      <c r="AR146" s="158">
        <f t="shared" si="30"/>
        <v>0</v>
      </c>
    </row>
    <row r="147" spans="1:44" ht="51" customHeight="1" x14ac:dyDescent="0.25">
      <c r="A147" s="17">
        <v>46098</v>
      </c>
      <c r="B147" s="17">
        <v>46109</v>
      </c>
      <c r="C147" s="18" t="s">
        <v>1092</v>
      </c>
      <c r="D147" s="19" t="s">
        <v>1321</v>
      </c>
      <c r="E147" s="19" t="s">
        <v>1323</v>
      </c>
      <c r="F147" s="20" t="s">
        <v>1323</v>
      </c>
      <c r="G147" s="20" t="s">
        <v>732</v>
      </c>
      <c r="H147" s="21"/>
      <c r="I147" s="21"/>
      <c r="J147" s="22" t="s">
        <v>1375</v>
      </c>
      <c r="K147" s="23" t="s">
        <v>1390</v>
      </c>
      <c r="L147" s="24" t="s">
        <v>1312</v>
      </c>
      <c r="M147" s="25">
        <v>1</v>
      </c>
      <c r="N147" s="24" t="s">
        <v>733</v>
      </c>
      <c r="O147" s="26"/>
      <c r="P147" s="26"/>
      <c r="Q147" s="26"/>
      <c r="R147" s="26"/>
      <c r="S147" s="27">
        <v>6219636</v>
      </c>
      <c r="T147" s="28"/>
      <c r="U147" s="27"/>
      <c r="V147" s="29" t="s">
        <v>1313</v>
      </c>
      <c r="W147" s="29">
        <v>0</v>
      </c>
      <c r="X147" s="38">
        <f>SUM(T147:W147)-U147</f>
        <v>0</v>
      </c>
      <c r="Y147" s="30">
        <f t="shared" si="26"/>
        <v>0</v>
      </c>
      <c r="Z147" s="30">
        <f t="shared" si="25"/>
        <v>0</v>
      </c>
      <c r="AA147" s="30"/>
      <c r="AB147" s="30">
        <f t="shared" si="27"/>
        <v>0</v>
      </c>
      <c r="AC147" s="26"/>
      <c r="AD147" s="31"/>
      <c r="AE147" s="32"/>
      <c r="AF147" s="23" t="s">
        <v>1314</v>
      </c>
      <c r="AG147" s="33">
        <f>IF( B147&gt;=DATE(2026,1,23),IF($AF147="Khách hàng thông thường", IFERROR(VLOOKUP($J147,'[1]CSBH THƯỞNG XE'!$I$1:$M$22,3,0),0),IF(OR($AF147="Khách hàng chuyển đổi xe xăng",$AF147="Khách hàng Khối Quân đội - Công An"),IFERROR(VLOOKUP($J147,'[1]CSBH THƯỞNG XE'!$I$1:$M$22,4,0),0),0)), 0)</f>
        <v>6500000</v>
      </c>
      <c r="AH147" s="33"/>
      <c r="AI147" s="33"/>
      <c r="AJ147" s="34">
        <f t="shared" si="28"/>
        <v>4550000</v>
      </c>
      <c r="AK147" s="35">
        <f t="shared" si="32"/>
        <v>4550000</v>
      </c>
      <c r="AL147" s="36">
        <v>6000000</v>
      </c>
      <c r="AM147" s="37"/>
      <c r="AN147" s="37">
        <f>IF(AP147="Voucher giờ trái đất",VLOOKUP(J147,'[1]CSBH THƯỞNG XE'!$I$3:$R$1000,10,0),0)</f>
        <v>0</v>
      </c>
      <c r="AO147" s="55">
        <f t="shared" si="29"/>
        <v>4550000</v>
      </c>
      <c r="AQ147" s="158">
        <f>SUMIF('Báo cáo lợi nhuận từng xe (2)'!$E$5:$E$245,'Lương năng suất'!N147,'Báo cáo lợi nhuận từng xe (2)'!$L$5:$L$245)</f>
        <v>4550000</v>
      </c>
      <c r="AR147" s="158">
        <f t="shared" si="30"/>
        <v>0</v>
      </c>
    </row>
    <row r="148" spans="1:44" ht="51" customHeight="1" x14ac:dyDescent="0.25">
      <c r="A148" s="17">
        <v>46104</v>
      </c>
      <c r="B148" s="17">
        <v>46108</v>
      </c>
      <c r="C148" s="18" t="s">
        <v>1086</v>
      </c>
      <c r="D148" s="19" t="s">
        <v>1333</v>
      </c>
      <c r="E148" s="19" t="s">
        <v>1338</v>
      </c>
      <c r="F148" s="20" t="s">
        <v>1339</v>
      </c>
      <c r="G148" s="20" t="s">
        <v>217</v>
      </c>
      <c r="H148" s="21"/>
      <c r="I148" s="21"/>
      <c r="J148" s="22" t="s">
        <v>1311</v>
      </c>
      <c r="K148" s="23" t="s">
        <v>1311</v>
      </c>
      <c r="L148" s="24" t="s">
        <v>1337</v>
      </c>
      <c r="M148" s="25">
        <v>1</v>
      </c>
      <c r="N148" s="24" t="s">
        <v>218</v>
      </c>
      <c r="O148" s="26"/>
      <c r="P148" s="26"/>
      <c r="Q148" s="26"/>
      <c r="R148" s="26"/>
      <c r="S148" s="27"/>
      <c r="T148" s="28">
        <v>0</v>
      </c>
      <c r="U148" s="27"/>
      <c r="V148" s="29">
        <v>0</v>
      </c>
      <c r="W148" s="29">
        <v>10000000</v>
      </c>
      <c r="X148" s="30">
        <f>SUM(T148:W148)-U148-T148</f>
        <v>10000000</v>
      </c>
      <c r="Y148" s="30">
        <f t="shared" si="26"/>
        <v>10000000</v>
      </c>
      <c r="Z148" s="30">
        <f t="shared" si="25"/>
        <v>0</v>
      </c>
      <c r="AA148" s="30"/>
      <c r="AB148" s="30">
        <f t="shared" si="27"/>
        <v>0</v>
      </c>
      <c r="AC148" s="26"/>
      <c r="AD148" s="31"/>
      <c r="AE148" s="32"/>
      <c r="AF148" s="23" t="s">
        <v>1314</v>
      </c>
      <c r="AG148" s="33">
        <f>IF( B148&gt;=DATE(2026,1,23),IF($AF148="Khách hàng thông thường", IFERROR(VLOOKUP($J148,'[1]CSBH THƯỞNG XE'!$I$1:$M$22,3,0),0),IF(OR($AF148="Khách hàng chuyển đổi xe xăng",$AF148="Khách hàng Khối Quân đội - Công An"),IFERROR(VLOOKUP($J148,'[1]CSBH THƯỞNG XE'!$I$1:$M$22,4,0),0),0)), 0)</f>
        <v>18000000</v>
      </c>
      <c r="AH148" s="33"/>
      <c r="AI148" s="33"/>
      <c r="AJ148" s="34">
        <f t="shared" si="28"/>
        <v>5600000</v>
      </c>
      <c r="AK148" s="35">
        <f t="shared" si="32"/>
        <v>5600000</v>
      </c>
      <c r="AL148" s="36">
        <v>0</v>
      </c>
      <c r="AM148" s="37"/>
      <c r="AN148" s="37">
        <f>IF(AP148="Voucher giờ trái đất",VLOOKUP(J148,'[1]CSBH THƯỞNG XE'!$I$3:$R$1000,10,0),0)</f>
        <v>0</v>
      </c>
      <c r="AO148" s="55">
        <f t="shared" si="29"/>
        <v>5600000</v>
      </c>
      <c r="AQ148" s="158">
        <f>SUMIF('Báo cáo lợi nhuận từng xe (2)'!$E$5:$E$245,'Lương năng suất'!N148,'Báo cáo lợi nhuận từng xe (2)'!$L$5:$L$245)</f>
        <v>5600000</v>
      </c>
      <c r="AR148" s="158">
        <f t="shared" si="30"/>
        <v>0</v>
      </c>
    </row>
    <row r="149" spans="1:44" ht="51" customHeight="1" x14ac:dyDescent="0.25">
      <c r="A149" s="17">
        <v>46106</v>
      </c>
      <c r="B149" s="17">
        <v>46109</v>
      </c>
      <c r="C149" s="18" t="s">
        <v>1098</v>
      </c>
      <c r="D149" s="19" t="s">
        <v>1341</v>
      </c>
      <c r="E149" s="19" t="s">
        <v>1440</v>
      </c>
      <c r="F149" s="20" t="s">
        <v>1343</v>
      </c>
      <c r="G149" s="20" t="s">
        <v>421</v>
      </c>
      <c r="H149" s="21"/>
      <c r="I149" s="21"/>
      <c r="J149" s="22" t="s">
        <v>1329</v>
      </c>
      <c r="K149" s="23" t="s">
        <v>1324</v>
      </c>
      <c r="L149" s="24" t="s">
        <v>1326</v>
      </c>
      <c r="M149" s="25">
        <v>1</v>
      </c>
      <c r="N149" s="24" t="s">
        <v>422</v>
      </c>
      <c r="O149" s="26"/>
      <c r="P149" s="26"/>
      <c r="Q149" s="26"/>
      <c r="R149" s="26"/>
      <c r="S149" s="27"/>
      <c r="T149" s="28">
        <v>8727000</v>
      </c>
      <c r="U149" s="27"/>
      <c r="V149" s="29" t="s">
        <v>1313</v>
      </c>
      <c r="W149" s="29">
        <v>0</v>
      </c>
      <c r="X149" s="161">
        <f>SUM(T149:W149)-U149</f>
        <v>8727000</v>
      </c>
      <c r="Y149" s="162">
        <f ca="1">AB149+W149</f>
        <v>0</v>
      </c>
      <c r="Z149" s="30">
        <f t="shared" si="25"/>
        <v>0</v>
      </c>
      <c r="AA149" s="30">
        <f>IF(OR(T149 &gt; VLOOKUP(J149,'[1]CSBH THƯỞNG XE'!$J$26:$R$34,6,0), ISTEXT(T149)),
    VLOOKUP(J149,'[1]CSBH THƯỞNG XE'!$J$26:$R$34,9,0),
0)</f>
        <v>860272.72727272753</v>
      </c>
      <c r="AB149" s="30">
        <f t="shared" ca="1" si="27"/>
        <v>0</v>
      </c>
      <c r="AC149" s="26"/>
      <c r="AD149" s="31"/>
      <c r="AE149" s="32"/>
      <c r="AF149" s="23" t="s">
        <v>1314</v>
      </c>
      <c r="AG149" s="33">
        <f>IF( B149&gt;=DATE(2026,1,23),IF($AF149="Khách hàng thông thường", IFERROR(VLOOKUP($J149,'[1]CSBH THƯỞNG XE'!$I$1:$M$22,3,0),0),IF(OR($AF149="Khách hàng chuyển đổi xe xăng",$AF149="Khách hàng Khối Quân đội - Công An"),IFERROR(VLOOKUP($J149,'[1]CSBH THƯỞNG XE'!$I$1:$M$22,4,0),0),0)), 0)</f>
        <v>15000000</v>
      </c>
      <c r="AH149" s="33"/>
      <c r="AI149" s="33"/>
      <c r="AJ149" s="34">
        <f t="shared" ca="1" si="28"/>
        <v>10500000</v>
      </c>
      <c r="AK149" s="35">
        <f t="shared" ca="1" si="32"/>
        <v>10500000</v>
      </c>
      <c r="AL149" s="36">
        <v>7500000</v>
      </c>
      <c r="AM149" s="37"/>
      <c r="AN149" s="37">
        <f>IF(AP149="Voucher giờ trái đất",VLOOKUP(J149,'[1]CSBH THƯỞNG XE'!$I$3:$R$1000,10,0),0)</f>
        <v>0</v>
      </c>
      <c r="AO149" s="55">
        <f t="shared" ca="1" si="29"/>
        <v>10500000</v>
      </c>
      <c r="AQ149" s="158">
        <f ca="1">SUMIF('Báo cáo lợi nhuận từng xe (2)'!$E$5:$E$245,'Lương năng suất'!N149,'Báo cáo lợi nhuận từng xe (2)'!$L$5:$L$245)</f>
        <v>4200000</v>
      </c>
      <c r="AR149" s="158">
        <f t="shared" ca="1" si="30"/>
        <v>0</v>
      </c>
    </row>
    <row r="150" spans="1:44" ht="51" customHeight="1" x14ac:dyDescent="0.25">
      <c r="A150" s="17">
        <v>46104</v>
      </c>
      <c r="B150" s="17">
        <v>46109</v>
      </c>
      <c r="C150" s="18" t="s">
        <v>1104</v>
      </c>
      <c r="D150" s="19" t="s">
        <v>1333</v>
      </c>
      <c r="E150" s="19" t="s">
        <v>1338</v>
      </c>
      <c r="F150" s="20" t="s">
        <v>1339</v>
      </c>
      <c r="G150" s="20" t="s">
        <v>80</v>
      </c>
      <c r="H150" s="21"/>
      <c r="I150" s="21"/>
      <c r="J150" s="22" t="s">
        <v>1415</v>
      </c>
      <c r="K150" s="23" t="s">
        <v>1428</v>
      </c>
      <c r="L150" s="24" t="s">
        <v>1337</v>
      </c>
      <c r="M150" s="25">
        <v>1</v>
      </c>
      <c r="N150" s="24" t="s">
        <v>81</v>
      </c>
      <c r="O150" s="26"/>
      <c r="P150" s="26"/>
      <c r="Q150" s="26"/>
      <c r="R150" s="26"/>
      <c r="S150" s="27"/>
      <c r="T150" s="28">
        <v>0</v>
      </c>
      <c r="U150" s="27"/>
      <c r="V150" s="29">
        <v>0</v>
      </c>
      <c r="W150" s="29">
        <v>10000000</v>
      </c>
      <c r="X150" s="30">
        <f>SUM(T150:W150)-U150-T150</f>
        <v>10000000</v>
      </c>
      <c r="Y150" s="30">
        <f t="shared" si="26"/>
        <v>10000000</v>
      </c>
      <c r="Z150" s="30">
        <f t="shared" si="25"/>
        <v>0</v>
      </c>
      <c r="AA150" s="30"/>
      <c r="AB150" s="30">
        <f t="shared" si="27"/>
        <v>0</v>
      </c>
      <c r="AC150" s="26"/>
      <c r="AD150" s="31"/>
      <c r="AE150" s="32"/>
      <c r="AF150" s="23" t="s">
        <v>1314</v>
      </c>
      <c r="AG150" s="33">
        <f>IF( B150&gt;=DATE(2026,1,23),IF($AF150="Khách hàng thông thường", IFERROR(VLOOKUP($J150,'[1]CSBH THƯỞNG XE'!$I$1:$M$22,3,0),0),IF(OR($AF150="Khách hàng chuyển đổi xe xăng",$AF150="Khách hàng Khối Quân đội - Công An"),IFERROR(VLOOKUP($J150,'[1]CSBH THƯỞNG XE'!$I$1:$M$22,4,0),0),0)), 0)</f>
        <v>18000000</v>
      </c>
      <c r="AH150" s="33"/>
      <c r="AI150" s="33"/>
      <c r="AJ150" s="34">
        <f t="shared" si="28"/>
        <v>5600000</v>
      </c>
      <c r="AK150" s="35">
        <f t="shared" si="32"/>
        <v>5600000</v>
      </c>
      <c r="AL150" s="36">
        <v>0</v>
      </c>
      <c r="AM150" s="37"/>
      <c r="AN150" s="37">
        <f>IF(AP150="Voucher giờ trái đất",VLOOKUP(J150,'[1]CSBH THƯỞNG XE'!$I$3:$R$1000,10,0),0)</f>
        <v>0</v>
      </c>
      <c r="AO150" s="55">
        <f t="shared" si="29"/>
        <v>5600000</v>
      </c>
      <c r="AQ150" s="158">
        <f>SUMIF('Báo cáo lợi nhuận từng xe (2)'!$E$5:$E$245,'Lương năng suất'!N150,'Báo cáo lợi nhuận từng xe (2)'!$L$5:$L$245)</f>
        <v>5600000</v>
      </c>
      <c r="AR150" s="158">
        <f t="shared" si="30"/>
        <v>0</v>
      </c>
    </row>
    <row r="151" spans="1:44" ht="51" customHeight="1" x14ac:dyDescent="0.25">
      <c r="A151" s="17">
        <v>45939</v>
      </c>
      <c r="B151" s="17">
        <v>46109</v>
      </c>
      <c r="C151" s="18" t="s">
        <v>1110</v>
      </c>
      <c r="D151" s="19" t="s">
        <v>1321</v>
      </c>
      <c r="E151" s="19" t="s">
        <v>1441</v>
      </c>
      <c r="F151" s="20" t="s">
        <v>1323</v>
      </c>
      <c r="G151" s="20" t="s">
        <v>463</v>
      </c>
      <c r="H151" s="21"/>
      <c r="I151" s="21"/>
      <c r="J151" s="22" t="s">
        <v>1329</v>
      </c>
      <c r="K151" s="23" t="s">
        <v>1324</v>
      </c>
      <c r="L151" s="24" t="s">
        <v>1360</v>
      </c>
      <c r="M151" s="25">
        <v>1</v>
      </c>
      <c r="N151" s="24" t="s">
        <v>464</v>
      </c>
      <c r="O151" s="26"/>
      <c r="P151" s="26"/>
      <c r="Q151" s="26"/>
      <c r="R151" s="26"/>
      <c r="S151" s="27"/>
      <c r="T151" s="28">
        <v>0</v>
      </c>
      <c r="U151" s="27"/>
      <c r="V151" s="29">
        <v>0</v>
      </c>
      <c r="W151" s="29">
        <v>10000000</v>
      </c>
      <c r="X151" s="161">
        <f>SUM(T151:W151)-U151</f>
        <v>10000000</v>
      </c>
      <c r="Y151" s="30">
        <f t="shared" si="26"/>
        <v>10000000</v>
      </c>
      <c r="Z151" s="30">
        <f t="shared" si="25"/>
        <v>0</v>
      </c>
      <c r="AA151" s="30"/>
      <c r="AB151" s="30">
        <f t="shared" si="27"/>
        <v>0</v>
      </c>
      <c r="AC151" s="26"/>
      <c r="AD151" s="31"/>
      <c r="AE151" s="32"/>
      <c r="AF151" s="23" t="s">
        <v>1314</v>
      </c>
      <c r="AG151" s="33">
        <f>IF( B151&gt;=DATE(2026,1,23),IF($AF151="Khách hàng thông thường", IFERROR(VLOOKUP($J151,'[1]CSBH THƯỞNG XE'!$I$1:$M$22,3,0),0),IF(OR($AF151="Khách hàng chuyển đổi xe xăng",$AF151="Khách hàng Khối Quân đội - Công An"),IFERROR(VLOOKUP($J151,'[1]CSBH THƯỞNG XE'!$I$1:$M$22,4,0),0),0)), 0)</f>
        <v>15000000</v>
      </c>
      <c r="AH151" s="33"/>
      <c r="AI151" s="33"/>
      <c r="AJ151" s="34">
        <f t="shared" si="28"/>
        <v>3500000</v>
      </c>
      <c r="AK151" s="35">
        <f t="shared" si="32"/>
        <v>3500000</v>
      </c>
      <c r="AL151" s="36">
        <v>0</v>
      </c>
      <c r="AM151" s="37"/>
      <c r="AN151" s="37">
        <f>IF(AP151="Voucher giờ trái đất",VLOOKUP(J151,'[1]CSBH THƯỞNG XE'!$I$3:$R$1000,10,0),0)</f>
        <v>0</v>
      </c>
      <c r="AO151" s="55">
        <f t="shared" si="29"/>
        <v>3500000</v>
      </c>
      <c r="AQ151" s="158">
        <f>SUMIF('Báo cáo lợi nhuận từng xe (2)'!$E$5:$E$245,'Lương năng suất'!N151,'Báo cáo lợi nhuận từng xe (2)'!$L$5:$L$245)</f>
        <v>3500000</v>
      </c>
      <c r="AR151" s="158">
        <f t="shared" si="30"/>
        <v>0</v>
      </c>
    </row>
    <row r="152" spans="1:44" ht="51" customHeight="1" x14ac:dyDescent="0.25">
      <c r="A152" s="54"/>
      <c r="B152" s="17">
        <v>46109</v>
      </c>
      <c r="C152" s="18" t="s">
        <v>1114</v>
      </c>
      <c r="D152" s="19" t="s">
        <v>1333</v>
      </c>
      <c r="E152" s="19" t="s">
        <v>1393</v>
      </c>
      <c r="F152" s="20" t="s">
        <v>1339</v>
      </c>
      <c r="G152" s="20" t="s">
        <v>653</v>
      </c>
      <c r="H152" s="21"/>
      <c r="I152" s="21"/>
      <c r="J152" s="22" t="s">
        <v>528</v>
      </c>
      <c r="K152" s="23" t="s">
        <v>1336</v>
      </c>
      <c r="L152" s="24" t="s">
        <v>1340</v>
      </c>
      <c r="M152" s="25">
        <v>1</v>
      </c>
      <c r="N152" s="24" t="s">
        <v>654</v>
      </c>
      <c r="O152" s="26"/>
      <c r="P152" s="26"/>
      <c r="Q152" s="26"/>
      <c r="R152" s="26"/>
      <c r="S152" s="27"/>
      <c r="T152" s="28">
        <v>0</v>
      </c>
      <c r="U152" s="27"/>
      <c r="V152" s="29">
        <v>0</v>
      </c>
      <c r="W152" s="29">
        <v>0</v>
      </c>
      <c r="X152" s="38">
        <f>SUM(T152:W152)-U152</f>
        <v>0</v>
      </c>
      <c r="Y152" s="30">
        <f t="shared" si="26"/>
        <v>0</v>
      </c>
      <c r="Z152" s="30">
        <f t="shared" si="25"/>
        <v>0</v>
      </c>
      <c r="AA152" s="30"/>
      <c r="AB152" s="30">
        <f t="shared" si="27"/>
        <v>0</v>
      </c>
      <c r="AC152" s="26"/>
      <c r="AD152" s="31"/>
      <c r="AE152" s="32"/>
      <c r="AF152" s="23" t="s">
        <v>1314</v>
      </c>
      <c r="AG152" s="33">
        <f>IF( B152&gt;=DATE(2026,1,23),IF($AF152="Khách hàng thông thường", IFERROR(VLOOKUP($J152,'[1]CSBH THƯỞNG XE'!$I$1:$M$22,3,0),0),IF(OR($AF152="Khách hàng chuyển đổi xe xăng",$AF152="Khách hàng Khối Quân đội - Công An"),IFERROR(VLOOKUP($J152,'[1]CSBH THƯỞNG XE'!$I$1:$M$22,4,0),0),0)), 0)</f>
        <v>8500000</v>
      </c>
      <c r="AH152" s="33"/>
      <c r="AI152" s="33"/>
      <c r="AJ152" s="34">
        <f t="shared" si="28"/>
        <v>5950000</v>
      </c>
      <c r="AK152" s="35">
        <f t="shared" si="32"/>
        <v>5950000</v>
      </c>
      <c r="AL152" s="36">
        <v>0</v>
      </c>
      <c r="AM152" s="37"/>
      <c r="AN152" s="37">
        <f>IF(AP152="Voucher giờ trái đất",VLOOKUP(J152,'[1]CSBH THƯỞNG XE'!$I$3:$R$1000,10,0),0)</f>
        <v>0</v>
      </c>
      <c r="AO152" s="55">
        <f t="shared" si="29"/>
        <v>5950000</v>
      </c>
      <c r="AQ152" s="158">
        <f>SUMIF('Báo cáo lợi nhuận từng xe (2)'!$E$5:$E$245,'Lương năng suất'!N152,'Báo cáo lợi nhuận từng xe (2)'!$L$5:$L$245)</f>
        <v>5950000</v>
      </c>
      <c r="AR152" s="158">
        <f t="shared" si="30"/>
        <v>0</v>
      </c>
    </row>
    <row r="153" spans="1:44" ht="51" customHeight="1" x14ac:dyDescent="0.25">
      <c r="A153" s="17">
        <v>46104</v>
      </c>
      <c r="B153" s="17">
        <v>46109</v>
      </c>
      <c r="C153" s="18" t="s">
        <v>1116</v>
      </c>
      <c r="D153" s="19" t="s">
        <v>1333</v>
      </c>
      <c r="E153" s="19" t="s">
        <v>1396</v>
      </c>
      <c r="F153" s="20" t="s">
        <v>1335</v>
      </c>
      <c r="G153" s="20" t="s">
        <v>605</v>
      </c>
      <c r="H153" s="21"/>
      <c r="I153" s="21"/>
      <c r="J153" s="22" t="s">
        <v>514</v>
      </c>
      <c r="K153" s="23" t="s">
        <v>1428</v>
      </c>
      <c r="L153" s="24" t="s">
        <v>1426</v>
      </c>
      <c r="M153" s="25">
        <v>1</v>
      </c>
      <c r="N153" s="24" t="s">
        <v>606</v>
      </c>
      <c r="O153" s="26"/>
      <c r="P153" s="26"/>
      <c r="Q153" s="26"/>
      <c r="R153" s="26"/>
      <c r="S153" s="27"/>
      <c r="T153" s="28">
        <v>0</v>
      </c>
      <c r="U153" s="27"/>
      <c r="V153" s="29">
        <v>0</v>
      </c>
      <c r="W153" s="29">
        <v>0</v>
      </c>
      <c r="X153" s="38">
        <f>SUM(T153:W153)-U153</f>
        <v>0</v>
      </c>
      <c r="Y153" s="30">
        <f t="shared" si="26"/>
        <v>0</v>
      </c>
      <c r="Z153" s="30">
        <f t="shared" si="25"/>
        <v>0</v>
      </c>
      <c r="AA153" s="30"/>
      <c r="AB153" s="30">
        <f t="shared" si="27"/>
        <v>0</v>
      </c>
      <c r="AC153" s="26"/>
      <c r="AD153" s="31"/>
      <c r="AE153" s="32"/>
      <c r="AF153" s="23" t="s">
        <v>1314</v>
      </c>
      <c r="AG153" s="33">
        <f>IF( B153&gt;=DATE(2026,1,23),IF($AF153="Khách hàng thông thường", IFERROR(VLOOKUP($J153,'[1]CSBH THƯỞNG XE'!$I$1:$M$22,3,0),0),IF(OR($AF153="Khách hàng chuyển đổi xe xăng",$AF153="Khách hàng Khối Quân đội - Công An"),IFERROR(VLOOKUP($J153,'[1]CSBH THƯỞNG XE'!$I$1:$M$22,4,0),0),0)), 0)</f>
        <v>8000000</v>
      </c>
      <c r="AH153" s="33"/>
      <c r="AI153" s="33"/>
      <c r="AJ153" s="34">
        <f t="shared" si="28"/>
        <v>5600000</v>
      </c>
      <c r="AK153" s="35">
        <f t="shared" si="32"/>
        <v>5600000</v>
      </c>
      <c r="AL153" s="36">
        <v>0</v>
      </c>
      <c r="AM153" s="37"/>
      <c r="AN153" s="37">
        <f>IF(AP153="Voucher giờ trái đất",VLOOKUP(J153,'[1]CSBH THƯỞNG XE'!$I$3:$R$1000,10,0),0)</f>
        <v>0</v>
      </c>
      <c r="AO153" s="55">
        <f t="shared" si="29"/>
        <v>5600000</v>
      </c>
      <c r="AQ153" s="158">
        <f>SUMIF('Báo cáo lợi nhuận từng xe (2)'!$E$5:$E$245,'Lương năng suất'!N153,'Báo cáo lợi nhuận từng xe (2)'!$L$5:$L$245)</f>
        <v>5600000</v>
      </c>
      <c r="AR153" s="158">
        <f t="shared" si="30"/>
        <v>0</v>
      </c>
    </row>
    <row r="154" spans="1:44" ht="51" customHeight="1" x14ac:dyDescent="0.25">
      <c r="A154" s="17">
        <v>46099</v>
      </c>
      <c r="B154" s="17">
        <v>46109</v>
      </c>
      <c r="C154" s="18" t="s">
        <v>1120</v>
      </c>
      <c r="D154" s="19" t="s">
        <v>1321</v>
      </c>
      <c r="E154" s="19" t="s">
        <v>1442</v>
      </c>
      <c r="F154" s="20" t="s">
        <v>1328</v>
      </c>
      <c r="G154" s="20" t="s">
        <v>214</v>
      </c>
      <c r="H154" s="21"/>
      <c r="I154" s="21"/>
      <c r="J154" s="22" t="s">
        <v>1311</v>
      </c>
      <c r="K154" s="23" t="s">
        <v>1390</v>
      </c>
      <c r="L154" s="24" t="s">
        <v>1346</v>
      </c>
      <c r="M154" s="25">
        <v>1</v>
      </c>
      <c r="N154" s="24" t="s">
        <v>215</v>
      </c>
      <c r="O154" s="26"/>
      <c r="P154" s="26"/>
      <c r="Q154" s="26"/>
      <c r="R154" s="26"/>
      <c r="S154" s="27"/>
      <c r="T154" s="28" t="s">
        <v>1313</v>
      </c>
      <c r="U154" s="27"/>
      <c r="V154" s="29" t="s">
        <v>1313</v>
      </c>
      <c r="W154" s="29">
        <v>7000000</v>
      </c>
      <c r="X154" s="161">
        <f>SUM(T154:W154)-U154</f>
        <v>7000000</v>
      </c>
      <c r="Y154" s="30">
        <f t="shared" si="26"/>
        <v>7000000</v>
      </c>
      <c r="Z154" s="30">
        <f t="shared" si="25"/>
        <v>0</v>
      </c>
      <c r="AA154" s="30"/>
      <c r="AB154" s="30">
        <f t="shared" si="27"/>
        <v>0</v>
      </c>
      <c r="AC154" s="26"/>
      <c r="AD154" s="31"/>
      <c r="AE154" s="32"/>
      <c r="AF154" s="23" t="s">
        <v>1314</v>
      </c>
      <c r="AG154" s="33">
        <f>IF( B154&gt;=DATE(2026,1,23),IF($AF154="Khách hàng thông thường", IFERROR(VLOOKUP($J154,'[1]CSBH THƯỞNG XE'!$I$1:$M$22,3,0),0),IF(OR($AF154="Khách hàng chuyển đổi xe xăng",$AF154="Khách hàng Khối Quân đội - Công An"),IFERROR(VLOOKUP($J154,'[1]CSBH THƯỞNG XE'!$I$1:$M$22,4,0),0),0)), 0)</f>
        <v>18000000</v>
      </c>
      <c r="AH154" s="33"/>
      <c r="AI154" s="33"/>
      <c r="AJ154" s="34">
        <f t="shared" si="28"/>
        <v>7699999.9999999991</v>
      </c>
      <c r="AK154" s="35">
        <f t="shared" si="32"/>
        <v>7699999.9999999991</v>
      </c>
      <c r="AL154" s="36">
        <v>5000000</v>
      </c>
      <c r="AM154" s="37"/>
      <c r="AN154" s="37">
        <f>IF(AP154="Voucher giờ trái đất",VLOOKUP(J154,'[1]CSBH THƯỞNG XE'!$I$3:$R$1000,10,0),0)</f>
        <v>0</v>
      </c>
      <c r="AO154" s="55">
        <f t="shared" si="29"/>
        <v>7699999.9999999991</v>
      </c>
      <c r="AQ154" s="158">
        <f>SUMIF('Báo cáo lợi nhuận từng xe (2)'!$E$5:$E$245,'Lương năng suất'!N154,'Báo cáo lợi nhuận từng xe (2)'!$L$5:$L$245)</f>
        <v>7699999.9999999991</v>
      </c>
      <c r="AR154" s="158">
        <f t="shared" si="30"/>
        <v>0</v>
      </c>
    </row>
    <row r="155" spans="1:44" ht="51" customHeight="1" x14ac:dyDescent="0.25">
      <c r="A155" s="17">
        <v>46097</v>
      </c>
      <c r="B155" s="17">
        <v>46111</v>
      </c>
      <c r="C155" s="18" t="s">
        <v>1126</v>
      </c>
      <c r="D155" s="19" t="s">
        <v>1315</v>
      </c>
      <c r="E155" s="19" t="s">
        <v>1421</v>
      </c>
      <c r="F155" s="20" t="s">
        <v>1345</v>
      </c>
      <c r="G155" s="20" t="s">
        <v>513</v>
      </c>
      <c r="H155" s="21"/>
      <c r="I155" s="21"/>
      <c r="J155" s="22" t="s">
        <v>1318</v>
      </c>
      <c r="K155" s="23" t="s">
        <v>1443</v>
      </c>
      <c r="L155" s="24" t="s">
        <v>1330</v>
      </c>
      <c r="M155" s="25">
        <v>1</v>
      </c>
      <c r="N155" s="24" t="s">
        <v>515</v>
      </c>
      <c r="O155" s="26"/>
      <c r="P155" s="26"/>
      <c r="Q155" s="26"/>
      <c r="R155" s="26"/>
      <c r="S155" s="27">
        <v>4438163.6363636358</v>
      </c>
      <c r="T155" s="28"/>
      <c r="U155" s="27"/>
      <c r="V155" s="29">
        <v>2120000</v>
      </c>
      <c r="W155" s="29">
        <v>3000000</v>
      </c>
      <c r="X155" s="30">
        <f>SUM(T155:W155)-U155-V155</f>
        <v>3000000</v>
      </c>
      <c r="Y155" s="30">
        <f t="shared" si="26"/>
        <v>3000000</v>
      </c>
      <c r="Z155" s="30">
        <f t="shared" si="25"/>
        <v>0</v>
      </c>
      <c r="AA155" s="30"/>
      <c r="AB155" s="30">
        <f t="shared" si="27"/>
        <v>0</v>
      </c>
      <c r="AC155" s="26"/>
      <c r="AD155" s="31"/>
      <c r="AE155" s="32"/>
      <c r="AF155" s="23" t="s">
        <v>1314</v>
      </c>
      <c r="AG155" s="33">
        <f>IF( B155&gt;=DATE(2026,1,23),IF($AF155="Khách hàng thông thường", IFERROR(VLOOKUP($J155,'[1]CSBH THƯỞNG XE'!$I$1:$M$22,3,0),0),IF(OR($AF155="Khách hàng chuyển đổi xe xăng",$AF155="Khách hàng Khối Quân đội - Công An"),IFERROR(VLOOKUP($J155,'[1]CSBH THƯỞNG XE'!$I$1:$M$22,4,0),0),0)), 0)</f>
        <v>10000000</v>
      </c>
      <c r="AH155" s="33"/>
      <c r="AI155" s="33"/>
      <c r="AJ155" s="34">
        <f t="shared" si="28"/>
        <v>4900000</v>
      </c>
      <c r="AK155" s="35">
        <f t="shared" si="32"/>
        <v>934726.6363636367</v>
      </c>
      <c r="AL155" s="36">
        <v>0</v>
      </c>
      <c r="AM155" s="37">
        <v>3965273.3636363633</v>
      </c>
      <c r="AN155" s="37">
        <f>IF(AP155="Voucher giờ trái đất",VLOOKUP(J155,'[1]CSBH THƯỞNG XE'!$I$3:$R$1000,10,0),0)</f>
        <v>0</v>
      </c>
      <c r="AO155" s="55">
        <f t="shared" si="29"/>
        <v>934726.6363636367</v>
      </c>
      <c r="AQ155" s="158">
        <f>SUMIF('Báo cáo lợi nhuận từng xe (2)'!$E$5:$E$245,'Lương năng suất'!N155,'Báo cáo lợi nhuận từng xe (2)'!$L$5:$L$245)</f>
        <v>934726.6363636367</v>
      </c>
      <c r="AR155" s="158">
        <f t="shared" si="30"/>
        <v>0</v>
      </c>
    </row>
    <row r="156" spans="1:44" ht="51" customHeight="1" x14ac:dyDescent="0.25">
      <c r="A156" s="17">
        <v>46106</v>
      </c>
      <c r="B156" s="17">
        <v>46111</v>
      </c>
      <c r="C156" s="18" t="s">
        <v>1128</v>
      </c>
      <c r="D156" s="19" t="s">
        <v>1341</v>
      </c>
      <c r="E156" s="19" t="s">
        <v>1388</v>
      </c>
      <c r="F156" s="20" t="s">
        <v>1359</v>
      </c>
      <c r="G156" s="20" t="s">
        <v>163</v>
      </c>
      <c r="H156" s="21"/>
      <c r="I156" s="21"/>
      <c r="J156" s="22" t="s">
        <v>1311</v>
      </c>
      <c r="K156" s="23" t="s">
        <v>1390</v>
      </c>
      <c r="L156" s="24" t="s">
        <v>1360</v>
      </c>
      <c r="M156" s="25">
        <v>1</v>
      </c>
      <c r="N156" s="24" t="s">
        <v>164</v>
      </c>
      <c r="O156" s="26"/>
      <c r="P156" s="26"/>
      <c r="Q156" s="26"/>
      <c r="R156" s="26"/>
      <c r="S156" s="27"/>
      <c r="T156" s="28">
        <v>9857000</v>
      </c>
      <c r="U156" s="27"/>
      <c r="V156" s="29" t="s">
        <v>1313</v>
      </c>
      <c r="W156" s="29">
        <v>12000000</v>
      </c>
      <c r="X156" s="161">
        <f>SUM(T156:W156)-U156</f>
        <v>21857000</v>
      </c>
      <c r="Y156" s="162">
        <f ca="1">AB156+W156</f>
        <v>12000000</v>
      </c>
      <c r="Z156" s="30">
        <f t="shared" si="25"/>
        <v>9857000</v>
      </c>
      <c r="AA156" s="30">
        <f>IF(OR(T156 &gt; VLOOKUP(J156,'[1]CSBH THƯỞNG XE'!$J$26:$R$34,6,0), ISTEXT(T156)),
    VLOOKUP(J156,'[1]CSBH THƯỞNG XE'!$J$26:$R$34,9,0),
0)</f>
        <v>677818.18181818165</v>
      </c>
      <c r="AB156" s="30">
        <f t="shared" ca="1" si="27"/>
        <v>0</v>
      </c>
      <c r="AC156" s="26"/>
      <c r="AD156" s="31"/>
      <c r="AE156" s="32"/>
      <c r="AF156" s="23" t="s">
        <v>1314</v>
      </c>
      <c r="AG156" s="33">
        <f>IF( B156&gt;=DATE(2026,1,23),IF($AF156="Khách hàng thông thường", IFERROR(VLOOKUP($J156,'[1]CSBH THƯỞNG XE'!$I$1:$M$22,3,0),0),IF(OR($AF156="Khách hàng chuyển đổi xe xăng",$AF156="Khách hàng Khối Quân đội - Công An"),IFERROR(VLOOKUP($J156,'[1]CSBH THƯỞNG XE'!$I$1:$M$22,4,0),0),0)), 0)</f>
        <v>18000000</v>
      </c>
      <c r="AH156" s="33"/>
      <c r="AI156" s="33"/>
      <c r="AJ156" s="34">
        <f t="shared" ca="1" si="28"/>
        <v>4200000</v>
      </c>
      <c r="AK156" s="35">
        <f t="shared" ca="1" si="32"/>
        <v>4200000</v>
      </c>
      <c r="AL156" s="36">
        <v>4000000</v>
      </c>
      <c r="AM156" s="37"/>
      <c r="AN156" s="37">
        <f>IF(AP156="Voucher giờ trái đất",VLOOKUP(J156,'[1]CSBH THƯỞNG XE'!$I$3:$R$1000,10,0),0)</f>
        <v>0</v>
      </c>
      <c r="AO156" s="55">
        <f t="shared" ca="1" si="29"/>
        <v>4200000</v>
      </c>
      <c r="AQ156" s="158">
        <f ca="1">SUMIF('Báo cáo lợi nhuận từng xe (2)'!$E$5:$E$245,'Lương năng suất'!N156,'Báo cáo lợi nhuận từng xe (2)'!$L$5:$L$245)</f>
        <v>4200000</v>
      </c>
      <c r="AR156" s="158">
        <f t="shared" ca="1" si="30"/>
        <v>0</v>
      </c>
    </row>
    <row r="157" spans="1:44" ht="51" customHeight="1" x14ac:dyDescent="0.25">
      <c r="A157" s="17">
        <v>46090</v>
      </c>
      <c r="B157" s="17">
        <v>46111</v>
      </c>
      <c r="C157" s="18" t="s">
        <v>1130</v>
      </c>
      <c r="D157" s="19" t="s">
        <v>1308</v>
      </c>
      <c r="E157" s="19" t="s">
        <v>1444</v>
      </c>
      <c r="F157" s="20" t="s">
        <v>1310</v>
      </c>
      <c r="G157" s="20" t="s">
        <v>235</v>
      </c>
      <c r="H157" s="21"/>
      <c r="I157" s="21"/>
      <c r="J157" s="22" t="s">
        <v>1311</v>
      </c>
      <c r="K157" s="23" t="s">
        <v>106</v>
      </c>
      <c r="L157" s="24" t="s">
        <v>1326</v>
      </c>
      <c r="M157" s="25">
        <v>1</v>
      </c>
      <c r="N157" s="24" t="s">
        <v>236</v>
      </c>
      <c r="O157" s="26"/>
      <c r="P157" s="26"/>
      <c r="Q157" s="26"/>
      <c r="R157" s="26"/>
      <c r="S157" s="27"/>
      <c r="T157" s="56">
        <v>9000000</v>
      </c>
      <c r="U157" s="27"/>
      <c r="V157" s="29" t="s">
        <v>1313</v>
      </c>
      <c r="W157" s="29">
        <v>12000000</v>
      </c>
      <c r="X157" s="30">
        <f>SUM(T157:W157)-U157-T157</f>
        <v>12000000</v>
      </c>
      <c r="Y157" s="30">
        <f t="shared" si="26"/>
        <v>12000000</v>
      </c>
      <c r="Z157" s="30">
        <f t="shared" si="25"/>
        <v>0</v>
      </c>
      <c r="AA157" s="30">
        <f>IF(OR(T157 &gt; VLOOKUP(J157,'[1]CSBH THƯỞNG XE'!$J$26:$R$34,6,0), ISTEXT(T157)),
    VLOOKUP(J157,'[1]CSBH THƯỞNG XE'!$J$26:$R$34,9,0),
0)</f>
        <v>677818.18181818165</v>
      </c>
      <c r="AB157" s="30">
        <f t="shared" si="27"/>
        <v>0</v>
      </c>
      <c r="AC157" s="26"/>
      <c r="AD157" s="31"/>
      <c r="AE157" s="32"/>
      <c r="AF157" s="23" t="s">
        <v>1314</v>
      </c>
      <c r="AG157" s="33">
        <f>IF( B157&gt;=DATE(2026,1,23),IF($AF157="Khách hàng thông thường", IFERROR(VLOOKUP($J157,'[1]CSBH THƯỞNG XE'!$I$1:$M$22,3,0),0),IF(OR($AF157="Khách hàng chuyển đổi xe xăng",$AF157="Khách hàng Khối Quân đội - Công An"),IFERROR(VLOOKUP($J157,'[1]CSBH THƯỞNG XE'!$I$1:$M$22,4,0),0),0)), 0)</f>
        <v>18000000</v>
      </c>
      <c r="AH157" s="33"/>
      <c r="AI157" s="33"/>
      <c r="AJ157" s="34">
        <f t="shared" si="28"/>
        <v>4200000</v>
      </c>
      <c r="AK157" s="35">
        <f t="shared" si="32"/>
        <v>4200000</v>
      </c>
      <c r="AL157" s="36">
        <v>0</v>
      </c>
      <c r="AM157" s="37"/>
      <c r="AN157" s="37">
        <f>IF(AP157="Voucher giờ trái đất",VLOOKUP(J157,'[1]CSBH THƯỞNG XE'!$I$3:$R$1000,10,0),0)</f>
        <v>0</v>
      </c>
      <c r="AO157" s="55">
        <f t="shared" si="29"/>
        <v>4200000</v>
      </c>
      <c r="AQ157" s="158">
        <f>SUMIF('Báo cáo lợi nhuận từng xe (2)'!$E$5:$E$245,'Lương năng suất'!N157,'Báo cáo lợi nhuận từng xe (2)'!$L$5:$L$245)</f>
        <v>4200000</v>
      </c>
      <c r="AR157" s="158">
        <f t="shared" si="30"/>
        <v>0</v>
      </c>
    </row>
    <row r="158" spans="1:44" ht="51" customHeight="1" x14ac:dyDescent="0.25">
      <c r="A158" s="17">
        <v>46106</v>
      </c>
      <c r="B158" s="17">
        <v>46111</v>
      </c>
      <c r="C158" s="18" t="s">
        <v>1132</v>
      </c>
      <c r="D158" s="19" t="s">
        <v>1333</v>
      </c>
      <c r="E158" s="19" t="s">
        <v>1445</v>
      </c>
      <c r="F158" s="20" t="s">
        <v>1339</v>
      </c>
      <c r="G158" s="20" t="s">
        <v>112</v>
      </c>
      <c r="H158" s="21"/>
      <c r="I158" s="21"/>
      <c r="J158" s="22" t="s">
        <v>1311</v>
      </c>
      <c r="K158" s="23" t="s">
        <v>1311</v>
      </c>
      <c r="L158" s="24" t="s">
        <v>1357</v>
      </c>
      <c r="M158" s="25">
        <v>1</v>
      </c>
      <c r="N158" s="24" t="s">
        <v>113</v>
      </c>
      <c r="O158" s="26"/>
      <c r="P158" s="26"/>
      <c r="Q158" s="26"/>
      <c r="R158" s="26"/>
      <c r="S158" s="27"/>
      <c r="T158" s="28">
        <v>0</v>
      </c>
      <c r="U158" s="27"/>
      <c r="V158" s="29">
        <v>0</v>
      </c>
      <c r="W158" s="29">
        <v>12000000</v>
      </c>
      <c r="X158" s="30">
        <f t="shared" ref="X158:X159" si="33">SUM(T158:W158)-U158-T158</f>
        <v>12000000</v>
      </c>
      <c r="Y158" s="30">
        <f t="shared" si="26"/>
        <v>12000000</v>
      </c>
      <c r="Z158" s="30">
        <f t="shared" si="25"/>
        <v>0</v>
      </c>
      <c r="AA158" s="30"/>
      <c r="AB158" s="30">
        <f t="shared" si="27"/>
        <v>0</v>
      </c>
      <c r="AC158" s="26"/>
      <c r="AD158" s="31"/>
      <c r="AE158" s="32"/>
      <c r="AF158" s="23" t="s">
        <v>1314</v>
      </c>
      <c r="AG158" s="33">
        <f>IF( B158&gt;=DATE(2026,1,23),IF($AF158="Khách hàng thông thường", IFERROR(VLOOKUP($J158,'[1]CSBH THƯỞNG XE'!$I$1:$M$22,3,0),0),IF(OR($AF158="Khách hàng chuyển đổi xe xăng",$AF158="Khách hàng Khối Quân đội - Công An"),IFERROR(VLOOKUP($J158,'[1]CSBH THƯỞNG XE'!$I$1:$M$22,4,0),0),0)), 0)</f>
        <v>18000000</v>
      </c>
      <c r="AH158" s="33"/>
      <c r="AI158" s="33"/>
      <c r="AJ158" s="34">
        <f t="shared" si="28"/>
        <v>4200000</v>
      </c>
      <c r="AK158" s="35">
        <f t="shared" si="32"/>
        <v>4200000</v>
      </c>
      <c r="AL158" s="36">
        <v>0</v>
      </c>
      <c r="AM158" s="37"/>
      <c r="AN158" s="37">
        <f>IF(AP158="Voucher giờ trái đất",VLOOKUP(J158,'[1]CSBH THƯỞNG XE'!$I$3:$R$1000,10,0),0)</f>
        <v>0</v>
      </c>
      <c r="AO158" s="55">
        <f t="shared" si="29"/>
        <v>4200000</v>
      </c>
      <c r="AQ158" s="158">
        <f>SUMIF('Báo cáo lợi nhuận từng xe (2)'!$E$5:$E$245,'Lương năng suất'!N158,'Báo cáo lợi nhuận từng xe (2)'!$L$5:$L$245)</f>
        <v>4200000</v>
      </c>
      <c r="AR158" s="158">
        <f t="shared" si="30"/>
        <v>0</v>
      </c>
    </row>
    <row r="159" spans="1:44" ht="51" customHeight="1" x14ac:dyDescent="0.25">
      <c r="A159" s="17">
        <v>46105</v>
      </c>
      <c r="B159" s="17">
        <v>46111</v>
      </c>
      <c r="C159" s="18" t="s">
        <v>1134</v>
      </c>
      <c r="D159" s="19" t="s">
        <v>1333</v>
      </c>
      <c r="E159" s="19" t="s">
        <v>1334</v>
      </c>
      <c r="F159" s="20" t="s">
        <v>1335</v>
      </c>
      <c r="G159" s="20" t="s">
        <v>318</v>
      </c>
      <c r="H159" s="21"/>
      <c r="I159" s="21"/>
      <c r="J159" s="22" t="s">
        <v>1311</v>
      </c>
      <c r="K159" s="23" t="s">
        <v>1311</v>
      </c>
      <c r="L159" s="24" t="s">
        <v>1337</v>
      </c>
      <c r="M159" s="25">
        <v>1</v>
      </c>
      <c r="N159" s="24" t="s">
        <v>319</v>
      </c>
      <c r="O159" s="26"/>
      <c r="P159" s="26"/>
      <c r="Q159" s="26"/>
      <c r="R159" s="26"/>
      <c r="S159" s="27"/>
      <c r="T159" s="28">
        <v>0</v>
      </c>
      <c r="U159" s="27"/>
      <c r="V159" s="29">
        <v>0</v>
      </c>
      <c r="W159" s="29">
        <v>0</v>
      </c>
      <c r="X159" s="30">
        <f t="shared" si="33"/>
        <v>0</v>
      </c>
      <c r="Y159" s="30">
        <f t="shared" si="26"/>
        <v>0</v>
      </c>
      <c r="Z159" s="30">
        <f t="shared" si="25"/>
        <v>0</v>
      </c>
      <c r="AA159" s="30"/>
      <c r="AB159" s="30">
        <f t="shared" si="27"/>
        <v>0</v>
      </c>
      <c r="AC159" s="26"/>
      <c r="AD159" s="31"/>
      <c r="AE159" s="32"/>
      <c r="AF159" s="23" t="s">
        <v>1314</v>
      </c>
      <c r="AG159" s="33">
        <f>IF( B159&gt;=DATE(2026,1,23),IF($AF159="Khách hàng thông thường", IFERROR(VLOOKUP($J159,'[1]CSBH THƯỞNG XE'!$I$1:$M$22,3,0),0),IF(OR($AF159="Khách hàng chuyển đổi xe xăng",$AF159="Khách hàng Khối Quân đội - Công An"),IFERROR(VLOOKUP($J159,'[1]CSBH THƯỞNG XE'!$I$1:$M$22,4,0),0),0)), 0)</f>
        <v>18000000</v>
      </c>
      <c r="AH159" s="33"/>
      <c r="AI159" s="33"/>
      <c r="AJ159" s="34">
        <f t="shared" si="28"/>
        <v>12600000</v>
      </c>
      <c r="AK159" s="35">
        <f t="shared" si="32"/>
        <v>12600000</v>
      </c>
      <c r="AL159" s="36">
        <v>0</v>
      </c>
      <c r="AM159" s="37"/>
      <c r="AN159" s="37">
        <f>IF(AP159="Voucher giờ trái đất",VLOOKUP(J159,'[1]CSBH THƯỞNG XE'!$I$3:$R$1000,10,0),0)</f>
        <v>0</v>
      </c>
      <c r="AO159" s="55">
        <f t="shared" si="29"/>
        <v>12600000</v>
      </c>
      <c r="AQ159" s="158">
        <f>SUMIF('Báo cáo lợi nhuận từng xe (2)'!$E$5:$E$245,'Lương năng suất'!N159,'Báo cáo lợi nhuận từng xe (2)'!$L$5:$L$245)</f>
        <v>12600000</v>
      </c>
      <c r="AR159" s="158">
        <f t="shared" si="30"/>
        <v>0</v>
      </c>
    </row>
    <row r="160" spans="1:44" ht="51" customHeight="1" x14ac:dyDescent="0.25">
      <c r="A160" s="17">
        <v>46094</v>
      </c>
      <c r="B160" s="17">
        <v>46111</v>
      </c>
      <c r="C160" s="18" t="s">
        <v>1142</v>
      </c>
      <c r="D160" s="19" t="s">
        <v>1315</v>
      </c>
      <c r="E160" s="19" t="s">
        <v>1446</v>
      </c>
      <c r="F160" s="20" t="s">
        <v>1317</v>
      </c>
      <c r="G160" s="20" t="s">
        <v>45</v>
      </c>
      <c r="H160" s="21"/>
      <c r="I160" s="21"/>
      <c r="J160" s="22" t="s">
        <v>1373</v>
      </c>
      <c r="K160" s="23" t="s">
        <v>1422</v>
      </c>
      <c r="L160" s="24" t="s">
        <v>1360</v>
      </c>
      <c r="M160" s="25">
        <v>1</v>
      </c>
      <c r="N160" s="24" t="s">
        <v>46</v>
      </c>
      <c r="O160" s="26"/>
      <c r="P160" s="26"/>
      <c r="Q160" s="26"/>
      <c r="R160" s="26"/>
      <c r="S160" s="27"/>
      <c r="T160" s="28">
        <v>7201818.1818181816</v>
      </c>
      <c r="U160" s="27">
        <v>1340000</v>
      </c>
      <c r="V160" s="165"/>
      <c r="W160" s="29">
        <v>0</v>
      </c>
      <c r="X160" s="30">
        <f>SUM(T160:W160)-U160-T160</f>
        <v>0</v>
      </c>
      <c r="Y160" s="30">
        <f t="shared" si="26"/>
        <v>0</v>
      </c>
      <c r="Z160" s="30">
        <f t="shared" si="25"/>
        <v>0</v>
      </c>
      <c r="AA160" s="161">
        <v>1352272.7272727275</v>
      </c>
      <c r="AB160" s="30">
        <f t="shared" si="27"/>
        <v>0</v>
      </c>
      <c r="AC160" s="26"/>
      <c r="AD160" s="31"/>
      <c r="AE160" s="32"/>
      <c r="AF160" s="23" t="s">
        <v>1314</v>
      </c>
      <c r="AG160" s="33">
        <f>IF( B160&gt;=DATE(2026,1,23),IF($AF160="Khách hàng thông thường", IFERROR(VLOOKUP($J160,'[1]CSBH THƯỞNG XE'!$I$1:$M$22,3,0),0),IF(OR($AF160="Khách hàng chuyển đổi xe xăng",$AF160="Khách hàng Khối Quân đội - Công An"),IFERROR(VLOOKUP($J160,'[1]CSBH THƯỞNG XE'!$I$1:$M$22,4,0),0),0)), 0)</f>
        <v>19000000</v>
      </c>
      <c r="AH160" s="33"/>
      <c r="AI160" s="33"/>
      <c r="AJ160" s="34">
        <f t="shared" si="28"/>
        <v>13300000</v>
      </c>
      <c r="AK160" s="35">
        <f t="shared" si="32"/>
        <v>13300000</v>
      </c>
      <c r="AL160" s="36">
        <v>0</v>
      </c>
      <c r="AM160" s="37"/>
      <c r="AN160" s="37">
        <f>IF(AP160="Voucher giờ trái đất",VLOOKUP(J160,'[1]CSBH THƯỞNG XE'!$I$3:$R$1000,10,0),0)</f>
        <v>0</v>
      </c>
      <c r="AO160" s="55">
        <f t="shared" si="29"/>
        <v>13300000</v>
      </c>
      <c r="AQ160" s="158">
        <f>SUMIF('Báo cáo lợi nhuận từng xe (2)'!$E$5:$E$245,'Lương năng suất'!N160,'Báo cáo lợi nhuận từng xe (2)'!$L$5:$L$245)</f>
        <v>13300000</v>
      </c>
      <c r="AR160" s="158">
        <f t="shared" si="30"/>
        <v>0</v>
      </c>
    </row>
    <row r="161" spans="1:44" ht="51" customHeight="1" x14ac:dyDescent="0.25">
      <c r="A161" s="17">
        <v>46105</v>
      </c>
      <c r="B161" s="17">
        <v>46111</v>
      </c>
      <c r="C161" s="18" t="s">
        <v>1150</v>
      </c>
      <c r="D161" s="19" t="s">
        <v>1333</v>
      </c>
      <c r="E161" s="19" t="s">
        <v>1395</v>
      </c>
      <c r="F161" s="20" t="s">
        <v>1339</v>
      </c>
      <c r="G161" s="20" t="s">
        <v>142</v>
      </c>
      <c r="H161" s="21"/>
      <c r="I161" s="21"/>
      <c r="J161" s="22" t="s">
        <v>1311</v>
      </c>
      <c r="K161" s="23" t="s">
        <v>1311</v>
      </c>
      <c r="L161" s="24" t="s">
        <v>1348</v>
      </c>
      <c r="M161" s="25">
        <v>1</v>
      </c>
      <c r="N161" s="24" t="s">
        <v>143</v>
      </c>
      <c r="O161" s="26"/>
      <c r="P161" s="26"/>
      <c r="Q161" s="26"/>
      <c r="R161" s="26"/>
      <c r="S161" s="27"/>
      <c r="T161" s="28">
        <v>0</v>
      </c>
      <c r="U161" s="27"/>
      <c r="V161" s="29">
        <v>0</v>
      </c>
      <c r="W161" s="29">
        <v>0</v>
      </c>
      <c r="X161" s="30">
        <f>SUM(T161:W161)-U161-T161</f>
        <v>0</v>
      </c>
      <c r="Y161" s="30">
        <f t="shared" si="26"/>
        <v>0</v>
      </c>
      <c r="Z161" s="30">
        <f t="shared" si="25"/>
        <v>0</v>
      </c>
      <c r="AA161" s="30"/>
      <c r="AB161" s="30">
        <f t="shared" si="27"/>
        <v>0</v>
      </c>
      <c r="AC161" s="26"/>
      <c r="AD161" s="31"/>
      <c r="AE161" s="32"/>
      <c r="AF161" s="23" t="s">
        <v>1314</v>
      </c>
      <c r="AG161" s="33">
        <f>IF( B161&gt;=DATE(2026,1,23),IF($AF161="Khách hàng thông thường", IFERROR(VLOOKUP($J161,'[1]CSBH THƯỞNG XE'!$I$1:$M$22,3,0),0),IF(OR($AF161="Khách hàng chuyển đổi xe xăng",$AF161="Khách hàng Khối Quân đội - Công An"),IFERROR(VLOOKUP($J161,'[1]CSBH THƯỞNG XE'!$I$1:$M$22,4,0),0),0)), 0)</f>
        <v>18000000</v>
      </c>
      <c r="AH161" s="33"/>
      <c r="AI161" s="33"/>
      <c r="AJ161" s="34">
        <f t="shared" si="28"/>
        <v>12600000</v>
      </c>
      <c r="AK161" s="35">
        <f t="shared" si="32"/>
        <v>12600000</v>
      </c>
      <c r="AL161" s="36">
        <v>0</v>
      </c>
      <c r="AM161" s="37"/>
      <c r="AN161" s="37">
        <f>IF(AP161="Voucher giờ trái đất",VLOOKUP(J161,'[1]CSBH THƯỞNG XE'!$I$3:$R$1000,10,0),0)</f>
        <v>0</v>
      </c>
      <c r="AO161" s="55">
        <f t="shared" si="29"/>
        <v>12600000</v>
      </c>
      <c r="AQ161" s="158">
        <f>SUMIF('Báo cáo lợi nhuận từng xe (2)'!$E$5:$E$245,'Lương năng suất'!N161,'Báo cáo lợi nhuận từng xe (2)'!$L$5:$L$245)</f>
        <v>12600000</v>
      </c>
      <c r="AR161" s="158">
        <f t="shared" si="30"/>
        <v>0</v>
      </c>
    </row>
    <row r="162" spans="1:44" ht="51" customHeight="1" x14ac:dyDescent="0.25">
      <c r="A162" s="17">
        <v>46091</v>
      </c>
      <c r="B162" s="17">
        <v>46112</v>
      </c>
      <c r="C162" s="18" t="s">
        <v>1172</v>
      </c>
      <c r="D162" s="19" t="s">
        <v>1321</v>
      </c>
      <c r="E162" s="19" t="s">
        <v>1447</v>
      </c>
      <c r="F162" s="20" t="s">
        <v>1328</v>
      </c>
      <c r="G162" s="20" t="s">
        <v>403</v>
      </c>
      <c r="H162" s="21"/>
      <c r="I162" s="21"/>
      <c r="J162" s="22" t="s">
        <v>1329</v>
      </c>
      <c r="K162" s="23" t="s">
        <v>1324</v>
      </c>
      <c r="L162" s="24" t="s">
        <v>1347</v>
      </c>
      <c r="M162" s="25">
        <v>1</v>
      </c>
      <c r="N162" s="24" t="s">
        <v>404</v>
      </c>
      <c r="O162" s="26"/>
      <c r="P162" s="26"/>
      <c r="Q162" s="26"/>
      <c r="R162" s="26"/>
      <c r="S162" s="27"/>
      <c r="T162" s="28" t="s">
        <v>1313</v>
      </c>
      <c r="U162" s="27"/>
      <c r="V162" s="29" t="s">
        <v>1313</v>
      </c>
      <c r="W162" s="29">
        <v>0</v>
      </c>
      <c r="X162" s="161">
        <f>SUM(T162:W162)-U162</f>
        <v>0</v>
      </c>
      <c r="Y162" s="30">
        <f t="shared" si="26"/>
        <v>0</v>
      </c>
      <c r="Z162" s="30">
        <f t="shared" si="25"/>
        <v>0</v>
      </c>
      <c r="AA162" s="30"/>
      <c r="AB162" s="30">
        <f t="shared" si="27"/>
        <v>0</v>
      </c>
      <c r="AC162" s="26"/>
      <c r="AD162" s="31"/>
      <c r="AE162" s="32"/>
      <c r="AF162" s="23" t="s">
        <v>1314</v>
      </c>
      <c r="AG162" s="33">
        <f>IF( B162&gt;=DATE(2026,1,23),IF($AF162="Khách hàng thông thường", IFERROR(VLOOKUP($J162,'[1]CSBH THƯỞNG XE'!$I$1:$M$22,3,0),0),IF(OR($AF162="Khách hàng chuyển đổi xe xăng",$AF162="Khách hàng Khối Quân đội - Công An"),IFERROR(VLOOKUP($J162,'[1]CSBH THƯỞNG XE'!$I$1:$M$22,4,0),0),0)), 0)</f>
        <v>15000000</v>
      </c>
      <c r="AH162" s="33"/>
      <c r="AI162" s="33"/>
      <c r="AJ162" s="34">
        <f t="shared" si="28"/>
        <v>10500000</v>
      </c>
      <c r="AK162" s="35">
        <f t="shared" si="32"/>
        <v>10500000</v>
      </c>
      <c r="AL162" s="36">
        <v>0</v>
      </c>
      <c r="AM162" s="37"/>
      <c r="AN162" s="37">
        <f>IF(AP162="Voucher giờ trái đất",VLOOKUP(J162,'[1]CSBH THƯỞNG XE'!$I$3:$R$1000,10,0),0)</f>
        <v>0</v>
      </c>
      <c r="AO162" s="55">
        <f t="shared" si="29"/>
        <v>10500000</v>
      </c>
      <c r="AQ162" s="158">
        <f>SUMIF('Báo cáo lợi nhuận từng xe (2)'!$E$5:$E$245,'Lương năng suất'!N162,'Báo cáo lợi nhuận từng xe (2)'!$L$5:$L$245)</f>
        <v>10500000</v>
      </c>
      <c r="AR162" s="158">
        <f t="shared" si="30"/>
        <v>0</v>
      </c>
    </row>
    <row r="163" spans="1:44" ht="51" customHeight="1" x14ac:dyDescent="0.25">
      <c r="A163" s="17">
        <v>46097</v>
      </c>
      <c r="B163" s="17">
        <v>46112</v>
      </c>
      <c r="C163" s="18" t="s">
        <v>1192</v>
      </c>
      <c r="D163" s="19" t="s">
        <v>1321</v>
      </c>
      <c r="E163" s="20" t="s">
        <v>1327</v>
      </c>
      <c r="F163" s="20" t="s">
        <v>1328</v>
      </c>
      <c r="G163" s="20" t="s">
        <v>38</v>
      </c>
      <c r="H163" s="21"/>
      <c r="I163" s="21"/>
      <c r="J163" s="22" t="s">
        <v>1373</v>
      </c>
      <c r="K163" s="23" t="s">
        <v>1324</v>
      </c>
      <c r="L163" s="24" t="s">
        <v>1326</v>
      </c>
      <c r="M163" s="25">
        <v>1</v>
      </c>
      <c r="N163" s="24" t="s">
        <v>39</v>
      </c>
      <c r="O163" s="26"/>
      <c r="P163" s="26"/>
      <c r="Q163" s="26"/>
      <c r="R163" s="26"/>
      <c r="S163" s="27"/>
      <c r="T163" s="28" t="s">
        <v>1923</v>
      </c>
      <c r="U163" s="27"/>
      <c r="V163" s="29" t="s">
        <v>1313</v>
      </c>
      <c r="W163" s="29">
        <v>0</v>
      </c>
      <c r="X163" s="161">
        <f>SUM(T163:W163)-U163</f>
        <v>0</v>
      </c>
      <c r="Y163" s="162">
        <f ca="1">AB163+W163</f>
        <v>0</v>
      </c>
      <c r="Z163" s="30">
        <f t="shared" si="25"/>
        <v>0</v>
      </c>
      <c r="AA163" s="161">
        <v>1502818.1818181816</v>
      </c>
      <c r="AB163" s="30">
        <f t="shared" ca="1" si="27"/>
        <v>0</v>
      </c>
      <c r="AC163" s="26"/>
      <c r="AD163" s="31"/>
      <c r="AE163" s="32"/>
      <c r="AF163" s="23" t="s">
        <v>1314</v>
      </c>
      <c r="AG163" s="33">
        <f>IF( B163&gt;=DATE(2026,1,23),IF($AF163="Khách hàng thông thường", IFERROR(VLOOKUP($J163,'[1]CSBH THƯỞNG XE'!$I$1:$M$22,3,0),0),IF(OR($AF163="Khách hàng chuyển đổi xe xăng",$AF163="Khách hàng Khối Quân đội - Công An"),IFERROR(VLOOKUP($J163,'[1]CSBH THƯỞNG XE'!$I$1:$M$22,4,0),0),0)), 0)</f>
        <v>19000000</v>
      </c>
      <c r="AH163" s="33"/>
      <c r="AI163" s="33"/>
      <c r="AJ163" s="34">
        <f t="shared" ca="1" si="28"/>
        <v>13300000</v>
      </c>
      <c r="AK163" s="35">
        <f t="shared" ca="1" si="32"/>
        <v>13300000</v>
      </c>
      <c r="AL163" s="36">
        <v>0</v>
      </c>
      <c r="AM163" s="37"/>
      <c r="AN163" s="37">
        <f>IF(AP163="Voucher giờ trái đất",VLOOKUP(J163,'[1]CSBH THƯỞNG XE'!$I$3:$R$1000,10,0),0)</f>
        <v>0</v>
      </c>
      <c r="AO163" s="55">
        <f t="shared" ca="1" si="29"/>
        <v>13300000</v>
      </c>
      <c r="AQ163" s="158">
        <f ca="1">SUMIF('Báo cáo lợi nhuận từng xe (2)'!$E$5:$E$245,'Lương năng suất'!N163,'Báo cáo lợi nhuận từng xe (2)'!$L$5:$L$245)</f>
        <v>4200000</v>
      </c>
      <c r="AR163" s="158">
        <f t="shared" ca="1" si="30"/>
        <v>0</v>
      </c>
    </row>
    <row r="164" spans="1:44" ht="51" customHeight="1" x14ac:dyDescent="0.25">
      <c r="A164" s="17">
        <v>46106</v>
      </c>
      <c r="B164" s="17">
        <v>46112</v>
      </c>
      <c r="C164" s="18" t="s">
        <v>1194</v>
      </c>
      <c r="D164" s="19" t="s">
        <v>1308</v>
      </c>
      <c r="E164" s="20" t="s">
        <v>1385</v>
      </c>
      <c r="F164" s="20" t="s">
        <v>1310</v>
      </c>
      <c r="G164" s="20" t="s">
        <v>343</v>
      </c>
      <c r="H164" s="21"/>
      <c r="I164" s="21"/>
      <c r="J164" s="22" t="s">
        <v>1355</v>
      </c>
      <c r="K164" s="23" t="s">
        <v>1332</v>
      </c>
      <c r="L164" s="24" t="s">
        <v>1326</v>
      </c>
      <c r="M164" s="25">
        <v>1</v>
      </c>
      <c r="N164" s="24" t="s">
        <v>344</v>
      </c>
      <c r="O164" s="26"/>
      <c r="P164" s="26"/>
      <c r="Q164" s="26"/>
      <c r="R164" s="26"/>
      <c r="S164" s="27"/>
      <c r="T164" s="56">
        <v>9000000</v>
      </c>
      <c r="U164" s="27"/>
      <c r="V164" s="29" t="s">
        <v>1313</v>
      </c>
      <c r="W164" s="29">
        <v>0</v>
      </c>
      <c r="X164" s="30">
        <f>SUM(T164:W164)-U164-T164</f>
        <v>0</v>
      </c>
      <c r="Y164" s="30">
        <f t="shared" si="26"/>
        <v>0</v>
      </c>
      <c r="Z164" s="30">
        <f t="shared" si="25"/>
        <v>0</v>
      </c>
      <c r="AA164" s="30">
        <f>IF(OR(T164 &gt; VLOOKUP(J164,'[1]CSBH THƯỞNG XE'!$J$26:$R$34,6,0), ISTEXT(T164)),
    VLOOKUP(J164,'[1]CSBH THƯỞNG XE'!$J$26:$R$34,9,0),
0)</f>
        <v>1382181.8181818184</v>
      </c>
      <c r="AB164" s="30">
        <f t="shared" si="27"/>
        <v>0</v>
      </c>
      <c r="AC164" s="26"/>
      <c r="AD164" s="31"/>
      <c r="AE164" s="32"/>
      <c r="AF164" s="23" t="s">
        <v>1314</v>
      </c>
      <c r="AG164" s="33">
        <f>IF( B164&gt;=DATE(2026,1,23),IF($AF164="Khách hàng thông thường", IFERROR(VLOOKUP($J164,'[1]CSBH THƯỞNG XE'!$I$1:$M$22,3,0),0),IF(OR($AF164="Khách hàng chuyển đổi xe xăng",$AF164="Khách hàng Khối Quân đội - Công An"),IFERROR(VLOOKUP($J164,'[1]CSBH THƯỞNG XE'!$I$1:$M$22,4,0),0),0)), 0)</f>
        <v>19000000</v>
      </c>
      <c r="AH164" s="33"/>
      <c r="AI164" s="33"/>
      <c r="AJ164" s="34">
        <f t="shared" si="28"/>
        <v>13300000</v>
      </c>
      <c r="AK164" s="35">
        <f t="shared" si="32"/>
        <v>13300000</v>
      </c>
      <c r="AL164" s="36">
        <v>0</v>
      </c>
      <c r="AM164" s="37"/>
      <c r="AN164" s="37">
        <f>IF(AP164="Voucher giờ trái đất",VLOOKUP(J164,'[1]CSBH THƯỞNG XE'!$I$3:$R$1000,10,0),0)</f>
        <v>0</v>
      </c>
      <c r="AO164" s="55">
        <f t="shared" si="29"/>
        <v>13300000</v>
      </c>
      <c r="AQ164" s="158">
        <f>SUMIF('Báo cáo lợi nhuận từng xe (2)'!$E$5:$E$245,'Lương năng suất'!N164,'Báo cáo lợi nhuận từng xe (2)'!$L$5:$L$245)</f>
        <v>13300000</v>
      </c>
      <c r="AR164" s="158">
        <f t="shared" si="30"/>
        <v>0</v>
      </c>
    </row>
    <row r="165" spans="1:44" ht="51" customHeight="1" x14ac:dyDescent="0.25">
      <c r="A165" s="17">
        <v>46104</v>
      </c>
      <c r="B165" s="17">
        <v>46112</v>
      </c>
      <c r="C165" s="18" t="s">
        <v>1196</v>
      </c>
      <c r="D165" s="19" t="s">
        <v>1333</v>
      </c>
      <c r="E165" s="20" t="s">
        <v>1408</v>
      </c>
      <c r="F165" s="20" t="s">
        <v>1335</v>
      </c>
      <c r="G165" s="20" t="s">
        <v>406</v>
      </c>
      <c r="H165" s="21"/>
      <c r="I165" s="21"/>
      <c r="J165" s="22" t="s">
        <v>1329</v>
      </c>
      <c r="K165" s="23" t="s">
        <v>1336</v>
      </c>
      <c r="L165" s="24" t="s">
        <v>1340</v>
      </c>
      <c r="M165" s="25">
        <v>1</v>
      </c>
      <c r="N165" s="24" t="s">
        <v>407</v>
      </c>
      <c r="O165" s="26"/>
      <c r="P165" s="26"/>
      <c r="Q165" s="26"/>
      <c r="R165" s="26"/>
      <c r="S165" s="27"/>
      <c r="T165" s="28">
        <v>0</v>
      </c>
      <c r="U165" s="27"/>
      <c r="V165" s="29">
        <v>0</v>
      </c>
      <c r="W165" s="29">
        <v>10000000</v>
      </c>
      <c r="X165" s="30">
        <f>SUM(T165:W165)-U165-T165</f>
        <v>10000000</v>
      </c>
      <c r="Y165" s="30">
        <f t="shared" si="26"/>
        <v>10000000</v>
      </c>
      <c r="Z165" s="30">
        <f t="shared" si="25"/>
        <v>0</v>
      </c>
      <c r="AA165" s="30"/>
      <c r="AB165" s="30">
        <f t="shared" si="27"/>
        <v>0</v>
      </c>
      <c r="AC165" s="26"/>
      <c r="AD165" s="31"/>
      <c r="AE165" s="32"/>
      <c r="AF165" s="23" t="s">
        <v>1314</v>
      </c>
      <c r="AG165" s="33">
        <f>IF( B165&gt;=DATE(2026,1,23),IF($AF165="Khách hàng thông thường", IFERROR(VLOOKUP($J165,'[1]CSBH THƯỞNG XE'!$I$1:$M$22,3,0),0),IF(OR($AF165="Khách hàng chuyển đổi xe xăng",$AF165="Khách hàng Khối Quân đội - Công An"),IFERROR(VLOOKUP($J165,'[1]CSBH THƯỞNG XE'!$I$1:$M$22,4,0),0),0)), 0)</f>
        <v>15000000</v>
      </c>
      <c r="AH165" s="33"/>
      <c r="AI165" s="33"/>
      <c r="AJ165" s="34">
        <f t="shared" si="28"/>
        <v>3500000</v>
      </c>
      <c r="AK165" s="35">
        <f t="shared" si="32"/>
        <v>3500000</v>
      </c>
      <c r="AL165" s="36">
        <v>0</v>
      </c>
      <c r="AM165" s="37"/>
      <c r="AN165" s="37">
        <f>IF(AP165="Voucher giờ trái đất",VLOOKUP(J165,'[1]CSBH THƯỞNG XE'!$I$3:$R$1000,10,0),0)</f>
        <v>0</v>
      </c>
      <c r="AO165" s="55">
        <f t="shared" si="29"/>
        <v>3500000</v>
      </c>
      <c r="AQ165" s="158">
        <f>SUMIF('Báo cáo lợi nhuận từng xe (2)'!$E$5:$E$245,'Lương năng suất'!N165,'Báo cáo lợi nhuận từng xe (2)'!$L$5:$L$245)</f>
        <v>3500000</v>
      </c>
      <c r="AR165" s="158">
        <f t="shared" si="30"/>
        <v>0</v>
      </c>
    </row>
    <row r="166" spans="1:44" ht="51" customHeight="1" x14ac:dyDescent="0.25">
      <c r="A166" s="17">
        <v>46078</v>
      </c>
      <c r="B166" s="17">
        <v>46112</v>
      </c>
      <c r="C166" s="18" t="s">
        <v>1204</v>
      </c>
      <c r="D166" s="19" t="s">
        <v>1308</v>
      </c>
      <c r="E166" s="20" t="s">
        <v>1362</v>
      </c>
      <c r="F166" s="20" t="s">
        <v>1310</v>
      </c>
      <c r="G166" s="20" t="s">
        <v>695</v>
      </c>
      <c r="H166" s="21"/>
      <c r="I166" s="21"/>
      <c r="J166" s="22" t="s">
        <v>1318</v>
      </c>
      <c r="K166" s="23" t="s">
        <v>1363</v>
      </c>
      <c r="L166" s="24" t="s">
        <v>1364</v>
      </c>
      <c r="M166" s="25">
        <v>1</v>
      </c>
      <c r="N166" s="24" t="s">
        <v>696</v>
      </c>
      <c r="O166" s="26"/>
      <c r="P166" s="26"/>
      <c r="Q166" s="26"/>
      <c r="R166" s="26"/>
      <c r="S166" s="27"/>
      <c r="T166" s="28" t="s">
        <v>1313</v>
      </c>
      <c r="U166" s="27"/>
      <c r="V166" s="29">
        <v>2120000</v>
      </c>
      <c r="W166" s="29">
        <v>5000000</v>
      </c>
      <c r="X166" s="30">
        <f>SUM(T166:W166)-U166-V166</f>
        <v>5000000</v>
      </c>
      <c r="Y166" s="30">
        <f t="shared" si="26"/>
        <v>5000000</v>
      </c>
      <c r="Z166" s="30">
        <f t="shared" si="25"/>
        <v>0</v>
      </c>
      <c r="AA166" s="30"/>
      <c r="AB166" s="30">
        <f t="shared" si="27"/>
        <v>0</v>
      </c>
      <c r="AC166" s="26"/>
      <c r="AD166" s="31"/>
      <c r="AE166" s="32"/>
      <c r="AF166" s="23" t="s">
        <v>1314</v>
      </c>
      <c r="AG166" s="33">
        <f>IF( B166&gt;=DATE(2026,1,23),IF($AF166="Khách hàng thông thường", IFERROR(VLOOKUP($J166,'[1]CSBH THƯỞNG XE'!$I$1:$M$22,3,0),0),IF(OR($AF166="Khách hàng chuyển đổi xe xăng",$AF166="Khách hàng Khối Quân đội - Công An"),IFERROR(VLOOKUP($J166,'[1]CSBH THƯỞNG XE'!$I$1:$M$22,4,0),0),0)), 0)</f>
        <v>10000000</v>
      </c>
      <c r="AH166" s="33"/>
      <c r="AI166" s="33"/>
      <c r="AJ166" s="34">
        <f t="shared" si="28"/>
        <v>3500000</v>
      </c>
      <c r="AK166" s="35">
        <f t="shared" si="32"/>
        <v>3500000</v>
      </c>
      <c r="AL166" s="36">
        <v>0</v>
      </c>
      <c r="AM166" s="37"/>
      <c r="AN166" s="37">
        <f>IF(AP166="Voucher giờ trái đất",VLOOKUP(J166,'[1]CSBH THƯỞNG XE'!$I$3:$R$1000,10,0),0)</f>
        <v>0</v>
      </c>
      <c r="AO166" s="55">
        <f t="shared" si="29"/>
        <v>3500000</v>
      </c>
      <c r="AQ166" s="158">
        <f>SUMIF('Báo cáo lợi nhuận từng xe (2)'!$E$5:$E$245,'Lương năng suất'!N166,'Báo cáo lợi nhuận từng xe (2)'!$L$5:$L$245)</f>
        <v>3500000</v>
      </c>
      <c r="AR166" s="158">
        <f t="shared" si="30"/>
        <v>0</v>
      </c>
    </row>
    <row r="167" spans="1:44" ht="51" customHeight="1" x14ac:dyDescent="0.25">
      <c r="A167" s="17">
        <v>46099</v>
      </c>
      <c r="B167" s="17">
        <v>46112</v>
      </c>
      <c r="C167" s="18" t="s">
        <v>1212</v>
      </c>
      <c r="D167" s="19" t="s">
        <v>1315</v>
      </c>
      <c r="E167" s="20" t="s">
        <v>1421</v>
      </c>
      <c r="F167" s="20" t="s">
        <v>1345</v>
      </c>
      <c r="G167" s="20" t="s">
        <v>330</v>
      </c>
      <c r="H167" s="21"/>
      <c r="I167" s="21"/>
      <c r="J167" s="22" t="s">
        <v>106</v>
      </c>
      <c r="K167" s="23" t="s">
        <v>106</v>
      </c>
      <c r="L167" s="24" t="s">
        <v>1326</v>
      </c>
      <c r="M167" s="25">
        <v>1</v>
      </c>
      <c r="N167" s="24" t="s">
        <v>331</v>
      </c>
      <c r="O167" s="26"/>
      <c r="P167" s="26"/>
      <c r="Q167" s="26"/>
      <c r="R167" s="26"/>
      <c r="S167" s="27">
        <v>1090000</v>
      </c>
      <c r="T167" s="56">
        <v>8960910</v>
      </c>
      <c r="U167" s="27"/>
      <c r="V167" s="29">
        <v>0</v>
      </c>
      <c r="W167" s="29">
        <v>0</v>
      </c>
      <c r="X167" s="30">
        <f>SUM(T167:W167)-U167-T167</f>
        <v>0</v>
      </c>
      <c r="Y167" s="30">
        <f t="shared" si="26"/>
        <v>0</v>
      </c>
      <c r="Z167" s="30">
        <f t="shared" si="25"/>
        <v>0</v>
      </c>
      <c r="AA167" s="30">
        <f>IF(OR(T167 &gt; VLOOKUP(J167,'[1]CSBH THƯỞNG XE'!$J$26:$R$34,6,0), ISTEXT(T167)),
    VLOOKUP(J167,'[1]CSBH THƯỞNG XE'!$J$26:$R$34,9,0),
0)</f>
        <v>677818.18181818165</v>
      </c>
      <c r="AB167" s="30">
        <f t="shared" si="27"/>
        <v>0</v>
      </c>
      <c r="AC167" s="26"/>
      <c r="AD167" s="31"/>
      <c r="AE167" s="32"/>
      <c r="AF167" s="23" t="s">
        <v>1314</v>
      </c>
      <c r="AG167" s="33">
        <f>IF( B167&gt;=DATE(2026,1,23),IF($AF167="Khách hàng thông thường", IFERROR(VLOOKUP($J167,'[1]CSBH THƯỞNG XE'!$I$1:$M$22,3,0),0),IF(OR($AF167="Khách hàng chuyển đổi xe xăng",$AF167="Khách hàng Khối Quân đội - Công An"),IFERROR(VLOOKUP($J167,'[1]CSBH THƯỞNG XE'!$I$1:$M$22,4,0),0),0)), 0)</f>
        <v>18000000</v>
      </c>
      <c r="AH167" s="33"/>
      <c r="AI167" s="33"/>
      <c r="AJ167" s="34">
        <f t="shared" si="28"/>
        <v>12600000</v>
      </c>
      <c r="AK167" s="35">
        <f t="shared" si="32"/>
        <v>12600000</v>
      </c>
      <c r="AL167" s="36">
        <v>0</v>
      </c>
      <c r="AM167" s="37"/>
      <c r="AN167" s="37">
        <f>IF(AP167="Voucher giờ trái đất",VLOOKUP(J167,'[1]CSBH THƯỞNG XE'!$I$3:$R$1000,10,0),0)</f>
        <v>0</v>
      </c>
      <c r="AO167" s="55">
        <f t="shared" si="29"/>
        <v>12600000</v>
      </c>
      <c r="AQ167" s="158">
        <f>SUMIF('Báo cáo lợi nhuận từng xe (2)'!$E$5:$E$245,'Lương năng suất'!N167,'Báo cáo lợi nhuận từng xe (2)'!$L$5:$L$245)</f>
        <v>12600000</v>
      </c>
      <c r="AR167" s="158">
        <f t="shared" si="30"/>
        <v>0</v>
      </c>
    </row>
    <row r="168" spans="1:44" ht="51" customHeight="1" x14ac:dyDescent="0.25">
      <c r="A168" s="17">
        <v>46025</v>
      </c>
      <c r="B168" s="17">
        <v>46112</v>
      </c>
      <c r="C168" s="18" t="s">
        <v>1256</v>
      </c>
      <c r="D168" s="19" t="s">
        <v>1315</v>
      </c>
      <c r="E168" s="20" t="s">
        <v>1394</v>
      </c>
      <c r="F168" s="20" t="s">
        <v>1345</v>
      </c>
      <c r="G168" s="20" t="s">
        <v>415</v>
      </c>
      <c r="H168" s="21"/>
      <c r="I168" s="21"/>
      <c r="J168" s="22" t="s">
        <v>1329</v>
      </c>
      <c r="K168" s="23" t="s">
        <v>1448</v>
      </c>
      <c r="L168" s="24" t="s">
        <v>1449</v>
      </c>
      <c r="M168" s="25">
        <v>1</v>
      </c>
      <c r="N168" s="24" t="s">
        <v>416</v>
      </c>
      <c r="O168" s="26"/>
      <c r="P168" s="26"/>
      <c r="Q168" s="26"/>
      <c r="R168" s="26"/>
      <c r="S168" s="27"/>
      <c r="T168" s="56">
        <v>7500000</v>
      </c>
      <c r="U168" s="27"/>
      <c r="V168" s="29" t="s">
        <v>1313</v>
      </c>
      <c r="W168" s="29">
        <v>0</v>
      </c>
      <c r="X168" s="30">
        <f>SUM(T168:W168)-U168-T168</f>
        <v>0</v>
      </c>
      <c r="Y168" s="30">
        <f t="shared" si="26"/>
        <v>0</v>
      </c>
      <c r="Z168" s="30">
        <f t="shared" si="25"/>
        <v>0</v>
      </c>
      <c r="AA168" s="30">
        <f>IF(OR(T168 &gt; VLOOKUP(J168,'[1]CSBH THƯỞNG XE'!$J$26:$R$34,6,0), ISTEXT(T168)),
    VLOOKUP(J168,'[1]CSBH THƯỞNG XE'!$J$26:$R$34,9,0),
0)</f>
        <v>860272.72727272753</v>
      </c>
      <c r="AB168" s="30">
        <f t="shared" si="27"/>
        <v>0</v>
      </c>
      <c r="AC168" s="26"/>
      <c r="AD168" s="31"/>
      <c r="AE168" s="32"/>
      <c r="AF168" s="23" t="s">
        <v>1314</v>
      </c>
      <c r="AG168" s="33">
        <f>IF( B168&gt;=DATE(2026,1,23),IF($AF168="Khách hàng thông thường", IFERROR(VLOOKUP($J168,'[1]CSBH THƯỞNG XE'!$I$1:$M$22,3,0),0),IF(OR($AF168="Khách hàng chuyển đổi xe xăng",$AF168="Khách hàng Khối Quân đội - Công An"),IFERROR(VLOOKUP($J168,'[1]CSBH THƯỞNG XE'!$I$1:$M$22,4,0),0),0)), 0)</f>
        <v>15000000</v>
      </c>
      <c r="AH168" s="33"/>
      <c r="AI168" s="33"/>
      <c r="AJ168" s="34">
        <f t="shared" si="28"/>
        <v>10500000</v>
      </c>
      <c r="AK168" s="35">
        <f t="shared" si="32"/>
        <v>10500000</v>
      </c>
      <c r="AL168" s="36">
        <v>0</v>
      </c>
      <c r="AM168" s="37"/>
      <c r="AN168" s="37">
        <f>IF(AP168="Voucher giờ trái đất",VLOOKUP(J168,'[1]CSBH THƯỞNG XE'!$I$3:$R$1000,10,0),0)</f>
        <v>0</v>
      </c>
      <c r="AO168" s="55">
        <f t="shared" si="29"/>
        <v>10500000</v>
      </c>
      <c r="AQ168" s="158">
        <f>SUMIF('Báo cáo lợi nhuận từng xe (2)'!$E$5:$E$245,'Lương năng suất'!N168,'Báo cáo lợi nhuận từng xe (2)'!$L$5:$L$245)</f>
        <v>10500000</v>
      </c>
      <c r="AR168" s="158">
        <f t="shared" si="30"/>
        <v>0</v>
      </c>
    </row>
    <row r="169" spans="1:44" ht="51" customHeight="1" x14ac:dyDescent="0.25">
      <c r="A169" s="17">
        <v>46104</v>
      </c>
      <c r="B169" s="17">
        <v>46112</v>
      </c>
      <c r="C169" s="18" t="s">
        <v>1270</v>
      </c>
      <c r="D169" s="19" t="s">
        <v>1333</v>
      </c>
      <c r="E169" s="20" t="s">
        <v>1393</v>
      </c>
      <c r="F169" s="20" t="s">
        <v>1339</v>
      </c>
      <c r="G169" s="20" t="s">
        <v>534</v>
      </c>
      <c r="H169" s="21"/>
      <c r="I169" s="21"/>
      <c r="J169" s="22" t="s">
        <v>528</v>
      </c>
      <c r="K169" s="23" t="s">
        <v>1336</v>
      </c>
      <c r="L169" s="24" t="s">
        <v>1426</v>
      </c>
      <c r="M169" s="25">
        <v>1</v>
      </c>
      <c r="N169" s="24" t="s">
        <v>535</v>
      </c>
      <c r="O169" s="26"/>
      <c r="P169" s="26"/>
      <c r="Q169" s="26"/>
      <c r="R169" s="26"/>
      <c r="S169" s="27"/>
      <c r="T169" s="28">
        <v>0</v>
      </c>
      <c r="U169" s="27"/>
      <c r="V169" s="29">
        <v>0</v>
      </c>
      <c r="W169" s="29">
        <v>0</v>
      </c>
      <c r="X169" s="38">
        <f>SUM(T169:W169)-U169</f>
        <v>0</v>
      </c>
      <c r="Y169" s="30">
        <f t="shared" si="26"/>
        <v>0</v>
      </c>
      <c r="Z169" s="30">
        <f t="shared" si="25"/>
        <v>0</v>
      </c>
      <c r="AA169" s="30"/>
      <c r="AB169" s="30">
        <f t="shared" si="27"/>
        <v>0</v>
      </c>
      <c r="AC169" s="26"/>
      <c r="AD169" s="31"/>
      <c r="AE169" s="32"/>
      <c r="AF169" s="23" t="s">
        <v>1314</v>
      </c>
      <c r="AG169" s="33">
        <f>IF( B169&gt;=DATE(2026,1,23),IF($AF169="Khách hàng thông thường", IFERROR(VLOOKUP($J169,'[1]CSBH THƯỞNG XE'!$I$1:$M$22,3,0),0),IF(OR($AF169="Khách hàng chuyển đổi xe xăng",$AF169="Khách hàng Khối Quân đội - Công An"),IFERROR(VLOOKUP($J169,'[1]CSBH THƯỞNG XE'!$I$1:$M$22,4,0),0),0)), 0)</f>
        <v>8500000</v>
      </c>
      <c r="AH169" s="33"/>
      <c r="AI169" s="33"/>
      <c r="AJ169" s="34">
        <f t="shared" si="28"/>
        <v>5950000</v>
      </c>
      <c r="AK169" s="35">
        <f t="shared" si="32"/>
        <v>5950000</v>
      </c>
      <c r="AL169" s="36">
        <v>0</v>
      </c>
      <c r="AM169" s="37"/>
      <c r="AN169" s="37">
        <f>IF(AP169="Voucher giờ trái đất",VLOOKUP(J169,'[1]CSBH THƯỞNG XE'!$I$3:$R$1000,10,0),0)</f>
        <v>0</v>
      </c>
      <c r="AO169" s="55">
        <f t="shared" si="29"/>
        <v>5950000</v>
      </c>
      <c r="AQ169" s="158">
        <f>SUMIF('Báo cáo lợi nhuận từng xe (2)'!$E$5:$E$245,'Lương năng suất'!N169,'Báo cáo lợi nhuận từng xe (2)'!$L$5:$L$245)</f>
        <v>5950000</v>
      </c>
      <c r="AR169" s="158">
        <f t="shared" si="30"/>
        <v>0</v>
      </c>
    </row>
    <row r="170" spans="1:44" ht="51" customHeight="1" x14ac:dyDescent="0.25">
      <c r="A170" s="54">
        <v>46104</v>
      </c>
      <c r="B170" s="54">
        <v>46111</v>
      </c>
      <c r="C170" s="167" t="s">
        <v>1160</v>
      </c>
      <c r="D170" s="168" t="s">
        <v>1924</v>
      </c>
      <c r="E170" s="39" t="s">
        <v>732</v>
      </c>
      <c r="F170" s="39">
        <v>0</v>
      </c>
      <c r="G170" s="39" t="s">
        <v>748</v>
      </c>
      <c r="H170" s="169"/>
      <c r="I170" s="169"/>
      <c r="J170" s="170" t="s">
        <v>1382</v>
      </c>
      <c r="K170" s="168" t="s">
        <v>1701</v>
      </c>
      <c r="L170" s="171" t="s">
        <v>1360</v>
      </c>
      <c r="M170" s="172">
        <v>1</v>
      </c>
      <c r="N170" s="171" t="s">
        <v>749</v>
      </c>
      <c r="O170" s="173"/>
      <c r="P170" s="173"/>
      <c r="Q170" s="173"/>
      <c r="R170" s="173"/>
      <c r="S170" s="56"/>
      <c r="T170" s="56" t="s">
        <v>1313</v>
      </c>
      <c r="U170" s="56"/>
      <c r="V170" s="56" t="s">
        <v>1313</v>
      </c>
      <c r="W170" s="56">
        <v>0</v>
      </c>
      <c r="X170" s="161">
        <f>SUM(T170:W170)</f>
        <v>0</v>
      </c>
      <c r="Y170" s="30">
        <f t="shared" si="26"/>
        <v>0</v>
      </c>
      <c r="Z170" s="161">
        <f t="shared" si="25"/>
        <v>0</v>
      </c>
      <c r="AA170" s="161"/>
      <c r="AB170" s="30">
        <f t="shared" si="27"/>
        <v>0</v>
      </c>
      <c r="AC170" s="173"/>
      <c r="AD170" s="174"/>
      <c r="AE170" s="175"/>
      <c r="AF170" s="168" t="s">
        <v>1314</v>
      </c>
      <c r="AG170" s="33">
        <f>IF( B170&gt;=DATE(2026,1,23),IF($AF170="Khách hàng thông thường", IFERROR(VLOOKUP($J170,'[1]CSBH THƯỞNG XE'!$I$1:$M$22,3,0),0),IF(OR($AF170="Khách hàng chuyển đổi xe xăng",$AF170="Khách hàng Khối Quân đội - Công An"),IFERROR(VLOOKUP($J170,'[1]CSBH THƯỞNG XE'!$I$1:$M$22,4,0),0),0)), 0)</f>
        <v>7500000</v>
      </c>
      <c r="AH170" s="33"/>
      <c r="AI170" s="33"/>
      <c r="AJ170" s="34">
        <f t="shared" si="28"/>
        <v>5250000</v>
      </c>
      <c r="AK170" s="35">
        <f t="shared" si="32"/>
        <v>5250000</v>
      </c>
      <c r="AL170" s="36">
        <v>0</v>
      </c>
      <c r="AM170" s="37"/>
      <c r="AN170" s="37">
        <f>IF(AP170="Voucher giờ trái đất",VLOOKUP(J170,'[1]CSBH THƯỞNG XE'!$I$3:$R$1000,10,0),0)</f>
        <v>0</v>
      </c>
      <c r="AO170" s="55">
        <f t="shared" si="29"/>
        <v>5250000</v>
      </c>
      <c r="AQ170" s="158">
        <f>SUMIF('Báo cáo lợi nhuận từng xe (2)'!$E$5:$E$245,'Lương năng suất'!N170,'Báo cáo lợi nhuận từng xe (2)'!$L$5:$L$245)</f>
        <v>5250000</v>
      </c>
      <c r="AR170" s="158">
        <f t="shared" si="30"/>
        <v>0</v>
      </c>
    </row>
    <row r="171" spans="1:44" ht="51" customHeight="1" x14ac:dyDescent="0.25">
      <c r="A171" s="40">
        <v>46107</v>
      </c>
      <c r="B171" s="40">
        <v>46107</v>
      </c>
      <c r="C171" s="41" t="s">
        <v>1062</v>
      </c>
      <c r="D171" s="42" t="s">
        <v>1321</v>
      </c>
      <c r="E171" s="43" t="s">
        <v>1435</v>
      </c>
      <c r="F171" s="43" t="s">
        <v>1323</v>
      </c>
      <c r="G171" s="43" t="s">
        <v>717</v>
      </c>
      <c r="H171" s="21"/>
      <c r="I171" s="21"/>
      <c r="J171" s="43" t="s">
        <v>1375</v>
      </c>
      <c r="K171" s="42" t="s">
        <v>1390</v>
      </c>
      <c r="L171" s="45" t="s">
        <v>1379</v>
      </c>
      <c r="M171" s="46">
        <v>1</v>
      </c>
      <c r="N171" s="45" t="s">
        <v>718</v>
      </c>
      <c r="O171" s="26"/>
      <c r="P171" s="26"/>
      <c r="Q171" s="26"/>
      <c r="R171" s="26"/>
      <c r="S171" s="47"/>
      <c r="T171" s="47" t="s">
        <v>1313</v>
      </c>
      <c r="U171" s="47"/>
      <c r="V171" s="47" t="s">
        <v>1313</v>
      </c>
      <c r="W171" s="47">
        <v>0</v>
      </c>
      <c r="X171" s="48">
        <f>SUM(T171:W171)-U171</f>
        <v>0</v>
      </c>
      <c r="Y171" s="30">
        <f t="shared" si="26"/>
        <v>0</v>
      </c>
      <c r="Z171" s="48">
        <f t="shared" si="25"/>
        <v>0</v>
      </c>
      <c r="AA171" s="48"/>
      <c r="AB171" s="30">
        <f t="shared" si="27"/>
        <v>0</v>
      </c>
      <c r="AC171" s="26"/>
      <c r="AD171" s="31"/>
      <c r="AE171" s="49"/>
      <c r="AF171" s="42" t="s">
        <v>1314</v>
      </c>
      <c r="AG171" s="50">
        <f>IF( B171&gt;=DATE(2026,1,23),IF($AF171="Khách hàng thông thường", IFERROR(VLOOKUP($J171,'[1]CSBH THƯỞNG XE'!$I$1:$M$22,3,0),0),IF(OR($AF171="Khách hàng chuyển đổi xe xăng",$AF171="Khách hàng Khối Quân đội - Công An"),IFERROR(VLOOKUP($J171,'[1]CSBH THƯỞNG XE'!$I$1:$M$22,4,0),0),0)), 0)</f>
        <v>6500000</v>
      </c>
      <c r="AH171" s="33"/>
      <c r="AI171" s="33"/>
      <c r="AJ171" s="34">
        <f t="shared" si="28"/>
        <v>4550000</v>
      </c>
      <c r="AK171" s="51">
        <f>AJ171-AM171-AN171</f>
        <v>4550000</v>
      </c>
      <c r="AL171" s="52">
        <v>0</v>
      </c>
      <c r="AM171" s="53"/>
      <c r="AN171" s="37">
        <f>IF(AP171="Voucher giờ trái đất",VLOOKUP(J171,'[1]CSBH THƯỞNG XE'!$I$3:$R$1000,10,0),0)</f>
        <v>0</v>
      </c>
      <c r="AO171" s="55">
        <f t="shared" si="29"/>
        <v>4550000</v>
      </c>
      <c r="AQ171" s="158">
        <f>SUMIF('Báo cáo lợi nhuận từng xe (2)'!$E$5:$E$245,'Lương năng suất'!N171,'Báo cáo lợi nhuận từng xe (2)'!$L$5:$L$245)</f>
        <v>4550000</v>
      </c>
      <c r="AR171" s="158">
        <f t="shared" si="30"/>
        <v>0</v>
      </c>
    </row>
    <row r="172" spans="1:44" ht="51" customHeight="1" x14ac:dyDescent="0.25">
      <c r="A172" s="40">
        <v>46103</v>
      </c>
      <c r="B172" s="40">
        <v>46107</v>
      </c>
      <c r="C172" s="41" t="s">
        <v>1064</v>
      </c>
      <c r="D172" s="42" t="s">
        <v>1341</v>
      </c>
      <c r="E172" s="43" t="s">
        <v>1402</v>
      </c>
      <c r="F172" s="43" t="s">
        <v>1371</v>
      </c>
      <c r="G172" s="43" t="s">
        <v>361</v>
      </c>
      <c r="H172" s="21"/>
      <c r="I172" s="21"/>
      <c r="J172" s="43" t="s">
        <v>1355</v>
      </c>
      <c r="K172" s="42" t="s">
        <v>1424</v>
      </c>
      <c r="L172" s="45" t="s">
        <v>1346</v>
      </c>
      <c r="M172" s="46">
        <v>1</v>
      </c>
      <c r="N172" s="45" t="s">
        <v>362</v>
      </c>
      <c r="O172" s="26"/>
      <c r="P172" s="26"/>
      <c r="Q172" s="26"/>
      <c r="R172" s="26"/>
      <c r="S172" s="47"/>
      <c r="T172" s="47">
        <v>8862000</v>
      </c>
      <c r="U172" s="47">
        <v>2013000</v>
      </c>
      <c r="V172" s="166"/>
      <c r="W172" s="47">
        <v>0</v>
      </c>
      <c r="X172" s="30">
        <f>SUM(T172:W172)-U172-T172</f>
        <v>0</v>
      </c>
      <c r="Y172" s="30">
        <f t="shared" si="26"/>
        <v>0</v>
      </c>
      <c r="Z172" s="48">
        <f t="shared" si="25"/>
        <v>0</v>
      </c>
      <c r="AA172" s="30">
        <f>IF(OR(T172 &gt; VLOOKUP(J172,'[1]CSBH THƯỞNG XE'!$J$26:$R$34,6,0), ISTEXT(T172)),
    VLOOKUP(J172,'[1]CSBH THƯỞNG XE'!$J$26:$R$34,9,0),
0)</f>
        <v>1382181.8181818184</v>
      </c>
      <c r="AB172" s="30">
        <f t="shared" si="27"/>
        <v>0</v>
      </c>
      <c r="AC172" s="26"/>
      <c r="AD172" s="31"/>
      <c r="AE172" s="49"/>
      <c r="AF172" s="42" t="s">
        <v>1314</v>
      </c>
      <c r="AG172" s="50">
        <f>IF( B172&gt;=DATE(2026,1,23),IF($AF172="Khách hàng thông thường", IFERROR(VLOOKUP($J172,'[1]CSBH THƯỞNG XE'!$I$1:$M$22,3,0),0),IF(OR($AF172="Khách hàng chuyển đổi xe xăng",$AF172="Khách hàng Khối Quân đội - Công An"),IFERROR(VLOOKUP($J172,'[1]CSBH THƯỞNG XE'!$I$1:$M$22,4,0),0),0)), 0)</f>
        <v>19000000</v>
      </c>
      <c r="AH172" s="33"/>
      <c r="AI172" s="33"/>
      <c r="AJ172" s="34">
        <f t="shared" si="28"/>
        <v>13300000</v>
      </c>
      <c r="AK172" s="51">
        <f t="shared" ref="AK172:AK233" si="34">AJ172-AM172-AN172</f>
        <v>11287000</v>
      </c>
      <c r="AL172" s="52">
        <v>9000000</v>
      </c>
      <c r="AM172" s="47">
        <v>2013000</v>
      </c>
      <c r="AN172" s="37">
        <f>IF(AP172="Voucher giờ trái đất",VLOOKUP(J172,'[1]CSBH THƯỞNG XE'!$I$3:$R$1000,10,0),0)</f>
        <v>0</v>
      </c>
      <c r="AO172" s="55">
        <f t="shared" si="29"/>
        <v>11287000</v>
      </c>
      <c r="AQ172" s="158">
        <f>SUMIF('Báo cáo lợi nhuận từng xe (2)'!$E$5:$E$245,'Lương năng suất'!N172,'Báo cáo lợi nhuận từng xe (2)'!$L$5:$L$245)</f>
        <v>11287000</v>
      </c>
      <c r="AR172" s="158">
        <f t="shared" si="30"/>
        <v>0</v>
      </c>
    </row>
    <row r="173" spans="1:44" ht="51" customHeight="1" x14ac:dyDescent="0.25">
      <c r="A173" s="40">
        <v>46101</v>
      </c>
      <c r="B173" s="40">
        <v>46108</v>
      </c>
      <c r="C173" s="41" t="s">
        <v>1066</v>
      </c>
      <c r="D173" s="42" t="s">
        <v>1315</v>
      </c>
      <c r="E173" s="43" t="s">
        <v>1450</v>
      </c>
      <c r="F173" s="43" t="s">
        <v>1317</v>
      </c>
      <c r="G173" s="43" t="s">
        <v>445</v>
      </c>
      <c r="H173" s="21"/>
      <c r="I173" s="21"/>
      <c r="J173" s="43" t="s">
        <v>1329</v>
      </c>
      <c r="K173" s="42" t="s">
        <v>1324</v>
      </c>
      <c r="L173" s="45" t="s">
        <v>1360</v>
      </c>
      <c r="M173" s="46">
        <v>1</v>
      </c>
      <c r="N173" s="45" t="s">
        <v>446</v>
      </c>
      <c r="O173" s="26"/>
      <c r="P173" s="26"/>
      <c r="Q173" s="26"/>
      <c r="R173" s="26"/>
      <c r="S173" s="47"/>
      <c r="T173" s="28">
        <v>7458890.9090909082</v>
      </c>
      <c r="U173" s="47"/>
      <c r="V173" s="47">
        <v>0</v>
      </c>
      <c r="W173" s="47">
        <v>0</v>
      </c>
      <c r="X173" s="30">
        <f>SUM(T173:W173)-U173-T173</f>
        <v>0</v>
      </c>
      <c r="Y173" s="30">
        <f t="shared" si="26"/>
        <v>0</v>
      </c>
      <c r="Z173" s="48">
        <f t="shared" si="25"/>
        <v>0</v>
      </c>
      <c r="AA173" s="30">
        <f>IF(OR(T173 &gt; VLOOKUP(J173,'[1]CSBH THƯỞNG XE'!$J$26:$R$34,6,0), ISTEXT(T173)),
    VLOOKUP(J173,'[1]CSBH THƯỞNG XE'!$J$26:$R$34,9,0),
0)</f>
        <v>860272.72727272753</v>
      </c>
      <c r="AB173" s="30">
        <f t="shared" si="27"/>
        <v>0</v>
      </c>
      <c r="AC173" s="26"/>
      <c r="AD173" s="31"/>
      <c r="AE173" s="49"/>
      <c r="AF173" s="42" t="s">
        <v>1314</v>
      </c>
      <c r="AG173" s="50">
        <f>IF( B173&gt;=DATE(2026,1,23),IF($AF173="Khách hàng thông thường", IFERROR(VLOOKUP($J173,'[1]CSBH THƯỞNG XE'!$I$1:$M$22,3,0),0),IF(OR($AF173="Khách hàng chuyển đổi xe xăng",$AF173="Khách hàng Khối Quân đội - Công An"),IFERROR(VLOOKUP($J173,'[1]CSBH THƯỞNG XE'!$I$1:$M$22,4,0),0),0)), 0)</f>
        <v>15000000</v>
      </c>
      <c r="AH173" s="33"/>
      <c r="AI173" s="33"/>
      <c r="AJ173" s="34">
        <f t="shared" si="28"/>
        <v>10500000</v>
      </c>
      <c r="AK173" s="51">
        <f t="shared" si="34"/>
        <v>10500000</v>
      </c>
      <c r="AL173" s="52">
        <v>0</v>
      </c>
      <c r="AM173" s="53"/>
      <c r="AN173" s="37">
        <f>IF(AP173="Voucher giờ trái đất",VLOOKUP(J173,'[1]CSBH THƯỞNG XE'!$I$3:$R$1000,10,0),0)</f>
        <v>0</v>
      </c>
      <c r="AO173" s="55">
        <f t="shared" si="29"/>
        <v>10500000</v>
      </c>
      <c r="AQ173" s="158">
        <f>SUMIF('Báo cáo lợi nhuận từng xe (2)'!$E$5:$E$245,'Lương năng suất'!N173,'Báo cáo lợi nhuận từng xe (2)'!$L$5:$L$245)</f>
        <v>10500000</v>
      </c>
      <c r="AR173" s="158">
        <f t="shared" si="30"/>
        <v>0</v>
      </c>
    </row>
    <row r="174" spans="1:44" ht="51" customHeight="1" x14ac:dyDescent="0.25">
      <c r="A174" s="40">
        <v>46107</v>
      </c>
      <c r="B174" s="40">
        <v>46108</v>
      </c>
      <c r="C174" s="41" t="s">
        <v>1074</v>
      </c>
      <c r="D174" s="42" t="s">
        <v>1308</v>
      </c>
      <c r="E174" s="43" t="s">
        <v>1362</v>
      </c>
      <c r="F174" s="43" t="s">
        <v>1310</v>
      </c>
      <c r="G174" s="43" t="s">
        <v>517</v>
      </c>
      <c r="H174" s="21"/>
      <c r="I174" s="21"/>
      <c r="J174" s="43" t="s">
        <v>1318</v>
      </c>
      <c r="K174" s="42" t="s">
        <v>1366</v>
      </c>
      <c r="L174" s="45" t="s">
        <v>1367</v>
      </c>
      <c r="M174" s="46">
        <v>1</v>
      </c>
      <c r="N174" s="45" t="s">
        <v>519</v>
      </c>
      <c r="O174" s="26"/>
      <c r="P174" s="26"/>
      <c r="Q174" s="26"/>
      <c r="R174" s="26"/>
      <c r="S174" s="47"/>
      <c r="T174" s="47" t="s">
        <v>1313</v>
      </c>
      <c r="U174" s="47"/>
      <c r="V174" s="47">
        <v>2120000</v>
      </c>
      <c r="W174" s="47">
        <v>6000000</v>
      </c>
      <c r="X174" s="30">
        <f>SUM(T174:W174)-U174-V174</f>
        <v>6000000</v>
      </c>
      <c r="Y174" s="30">
        <f t="shared" si="26"/>
        <v>6000000</v>
      </c>
      <c r="Z174" s="48">
        <f t="shared" si="25"/>
        <v>0</v>
      </c>
      <c r="AA174" s="48"/>
      <c r="AB174" s="30">
        <f t="shared" si="27"/>
        <v>0</v>
      </c>
      <c r="AC174" s="26"/>
      <c r="AD174" s="31"/>
      <c r="AE174" s="49"/>
      <c r="AF174" s="42" t="s">
        <v>1314</v>
      </c>
      <c r="AG174" s="50">
        <f>IF( B174&gt;=DATE(2026,1,23),IF($AF174="Khách hàng thông thường", IFERROR(VLOOKUP($J174,'[1]CSBH THƯỞNG XE'!$I$1:$M$22,3,0),0),IF(OR($AF174="Khách hàng chuyển đổi xe xăng",$AF174="Khách hàng Khối Quân đội - Công An"),IFERROR(VLOOKUP($J174,'[1]CSBH THƯỞNG XE'!$I$1:$M$22,4,0),0),0)), 0)</f>
        <v>10000000</v>
      </c>
      <c r="AH174" s="33"/>
      <c r="AI174" s="33"/>
      <c r="AJ174" s="34">
        <f t="shared" si="28"/>
        <v>2800000</v>
      </c>
      <c r="AK174" s="51">
        <f t="shared" si="34"/>
        <v>2800000</v>
      </c>
      <c r="AL174" s="52">
        <v>0</v>
      </c>
      <c r="AM174" s="53"/>
      <c r="AN174" s="37">
        <f>IF(AP174="Voucher giờ trái đất",VLOOKUP(J174,'[1]CSBH THƯỞNG XE'!$I$3:$R$1000,10,0),0)</f>
        <v>0</v>
      </c>
      <c r="AO174" s="55">
        <f t="shared" si="29"/>
        <v>2800000</v>
      </c>
      <c r="AQ174" s="158">
        <f>SUMIF('Báo cáo lợi nhuận từng xe (2)'!$E$5:$E$245,'Lương năng suất'!N174,'Báo cáo lợi nhuận từng xe (2)'!$L$5:$L$245)</f>
        <v>2800000</v>
      </c>
      <c r="AR174" s="158">
        <f t="shared" si="30"/>
        <v>0</v>
      </c>
    </row>
    <row r="175" spans="1:44" ht="51" customHeight="1" x14ac:dyDescent="0.25">
      <c r="A175" s="40">
        <v>46103</v>
      </c>
      <c r="B175" s="40">
        <v>46108</v>
      </c>
      <c r="C175" s="41" t="s">
        <v>1080</v>
      </c>
      <c r="D175" s="42" t="s">
        <v>1341</v>
      </c>
      <c r="E175" s="43" t="s">
        <v>1358</v>
      </c>
      <c r="F175" s="43" t="s">
        <v>1359</v>
      </c>
      <c r="G175" s="43" t="s">
        <v>333</v>
      </c>
      <c r="H175" s="21"/>
      <c r="I175" s="21"/>
      <c r="J175" s="43" t="s">
        <v>1355</v>
      </c>
      <c r="K175" s="42" t="s">
        <v>1424</v>
      </c>
      <c r="L175" s="45" t="s">
        <v>1346</v>
      </c>
      <c r="M175" s="46">
        <v>1</v>
      </c>
      <c r="N175" s="45" t="s">
        <v>335</v>
      </c>
      <c r="O175" s="26"/>
      <c r="P175" s="26"/>
      <c r="Q175" s="26"/>
      <c r="R175" s="26"/>
      <c r="S175" s="47"/>
      <c r="T175" s="47">
        <v>8862000</v>
      </c>
      <c r="U175" s="47"/>
      <c r="V175" s="47" t="s">
        <v>1313</v>
      </c>
      <c r="W175" s="47">
        <v>15000000</v>
      </c>
      <c r="X175" s="30">
        <f>SUM(T175:W175)-U175-T175</f>
        <v>15000000</v>
      </c>
      <c r="Y175" s="30">
        <f t="shared" si="26"/>
        <v>15000000</v>
      </c>
      <c r="Z175" s="48">
        <f t="shared" si="25"/>
        <v>3000000</v>
      </c>
      <c r="AA175" s="30">
        <f>IF(OR(T175 &gt; VLOOKUP(J175,'[1]CSBH THƯỞNG XE'!$J$26:$R$34,6,0), ISTEXT(T175)),
    VLOOKUP(J175,'[1]CSBH THƯỞNG XE'!$J$26:$R$34,9,0),
0)</f>
        <v>1382181.8181818184</v>
      </c>
      <c r="AB175" s="30">
        <f t="shared" si="27"/>
        <v>0</v>
      </c>
      <c r="AC175" s="26"/>
      <c r="AD175" s="31"/>
      <c r="AE175" s="49"/>
      <c r="AF175" s="42" t="s">
        <v>1314</v>
      </c>
      <c r="AG175" s="50">
        <f>IF( B175&gt;=DATE(2026,1,23),IF($AF175="Khách hàng thông thường", IFERROR(VLOOKUP($J175,'[1]CSBH THƯỞNG XE'!$I$1:$M$22,3,0),0),IF(OR($AF175="Khách hàng chuyển đổi xe xăng",$AF175="Khách hàng Khối Quân đội - Công An"),IFERROR(VLOOKUP($J175,'[1]CSBH THƯỞNG XE'!$I$1:$M$22,4,0),0),0)), 0)</f>
        <v>19000000</v>
      </c>
      <c r="AH175" s="33"/>
      <c r="AI175" s="33"/>
      <c r="AJ175" s="34">
        <f t="shared" si="28"/>
        <v>2800000</v>
      </c>
      <c r="AK175" s="51">
        <f t="shared" si="34"/>
        <v>2800000</v>
      </c>
      <c r="AL175" s="52">
        <v>8226000</v>
      </c>
      <c r="AM175" s="53"/>
      <c r="AN175" s="37">
        <f>IF(AP175="Voucher giờ trái đất",VLOOKUP(J175,'[1]CSBH THƯỞNG XE'!$I$3:$R$1000,10,0),0)</f>
        <v>0</v>
      </c>
      <c r="AO175" s="55">
        <f t="shared" si="29"/>
        <v>2800000</v>
      </c>
      <c r="AQ175" s="158">
        <f>SUMIF('Báo cáo lợi nhuận từng xe (2)'!$E$5:$E$245,'Lương năng suất'!N175,'Báo cáo lợi nhuận từng xe (2)'!$L$5:$L$245)</f>
        <v>2800000</v>
      </c>
      <c r="AR175" s="158">
        <f t="shared" si="30"/>
        <v>0</v>
      </c>
    </row>
    <row r="176" spans="1:44" ht="51" customHeight="1" x14ac:dyDescent="0.25">
      <c r="A176" s="40">
        <v>46107</v>
      </c>
      <c r="B176" s="40">
        <v>46108</v>
      </c>
      <c r="C176" s="41" t="s">
        <v>1084</v>
      </c>
      <c r="D176" s="42" t="s">
        <v>1333</v>
      </c>
      <c r="E176" s="43" t="s">
        <v>1380</v>
      </c>
      <c r="F176" s="43" t="s">
        <v>1339</v>
      </c>
      <c r="G176" s="43" t="s">
        <v>560</v>
      </c>
      <c r="H176" s="21"/>
      <c r="I176" s="21"/>
      <c r="J176" s="43" t="s">
        <v>514</v>
      </c>
      <c r="K176" s="42" t="s">
        <v>1428</v>
      </c>
      <c r="L176" s="45" t="s">
        <v>1451</v>
      </c>
      <c r="M176" s="46">
        <v>1</v>
      </c>
      <c r="N176" s="45" t="s">
        <v>561</v>
      </c>
      <c r="O176" s="26"/>
      <c r="P176" s="26"/>
      <c r="Q176" s="26"/>
      <c r="R176" s="26"/>
      <c r="S176" s="47"/>
      <c r="T176" s="47">
        <v>0</v>
      </c>
      <c r="U176" s="47"/>
      <c r="V176" s="47">
        <v>1123200</v>
      </c>
      <c r="W176" s="47">
        <v>4000000</v>
      </c>
      <c r="X176" s="30">
        <f>SUM(T176:W176)-U176-V176</f>
        <v>4000000</v>
      </c>
      <c r="Y176" s="30">
        <f t="shared" si="26"/>
        <v>4000000</v>
      </c>
      <c r="Z176" s="48">
        <f t="shared" si="25"/>
        <v>0</v>
      </c>
      <c r="AA176" s="48"/>
      <c r="AB176" s="30">
        <f t="shared" si="27"/>
        <v>0</v>
      </c>
      <c r="AC176" s="26"/>
      <c r="AD176" s="31"/>
      <c r="AE176" s="49"/>
      <c r="AF176" s="42" t="s">
        <v>1314</v>
      </c>
      <c r="AG176" s="50">
        <f>IF( B176&gt;=DATE(2026,1,23),IF($AF176="Khách hàng thông thường", IFERROR(VLOOKUP($J176,'[1]CSBH THƯỞNG XE'!$I$1:$M$22,3,0),0),IF(OR($AF176="Khách hàng chuyển đổi xe xăng",$AF176="Khách hàng Khối Quân đội - Công An"),IFERROR(VLOOKUP($J176,'[1]CSBH THƯỞNG XE'!$I$1:$M$22,4,0),0),0)), 0)</f>
        <v>8000000</v>
      </c>
      <c r="AH176" s="33"/>
      <c r="AI176" s="33"/>
      <c r="AJ176" s="34">
        <f t="shared" si="28"/>
        <v>2800000</v>
      </c>
      <c r="AK176" s="51">
        <f t="shared" si="34"/>
        <v>2800000</v>
      </c>
      <c r="AL176" s="52">
        <v>0</v>
      </c>
      <c r="AM176" s="53"/>
      <c r="AN176" s="37">
        <f>IF(AP176="Voucher giờ trái đất",VLOOKUP(J176,'[1]CSBH THƯỞNG XE'!$I$3:$R$1000,10,0),0)</f>
        <v>0</v>
      </c>
      <c r="AO176" s="55">
        <f t="shared" si="29"/>
        <v>2800000</v>
      </c>
      <c r="AQ176" s="158">
        <f>SUMIF('Báo cáo lợi nhuận từng xe (2)'!$E$5:$E$245,'Lương năng suất'!N176,'Báo cáo lợi nhuận từng xe (2)'!$L$5:$L$245)</f>
        <v>2800000</v>
      </c>
      <c r="AR176" s="158">
        <f t="shared" si="30"/>
        <v>0</v>
      </c>
    </row>
    <row r="177" spans="1:44" ht="51" customHeight="1" x14ac:dyDescent="0.25">
      <c r="A177" s="40">
        <v>46103</v>
      </c>
      <c r="B177" s="40">
        <v>46108</v>
      </c>
      <c r="C177" s="41" t="s">
        <v>1088</v>
      </c>
      <c r="D177" s="42" t="s">
        <v>1333</v>
      </c>
      <c r="E177" s="43" t="s">
        <v>1380</v>
      </c>
      <c r="F177" s="43" t="s">
        <v>1339</v>
      </c>
      <c r="G177" s="43" t="s">
        <v>35</v>
      </c>
      <c r="H177" s="21"/>
      <c r="I177" s="21"/>
      <c r="J177" s="43" t="s">
        <v>1415</v>
      </c>
      <c r="K177" s="42" t="s">
        <v>1452</v>
      </c>
      <c r="L177" s="45" t="s">
        <v>1378</v>
      </c>
      <c r="M177" s="46">
        <v>1</v>
      </c>
      <c r="N177" s="45" t="s">
        <v>36</v>
      </c>
      <c r="O177" s="26"/>
      <c r="P177" s="26"/>
      <c r="Q177" s="26"/>
      <c r="R177" s="26"/>
      <c r="S177" s="47"/>
      <c r="T177" s="47">
        <v>0</v>
      </c>
      <c r="U177" s="47"/>
      <c r="V177" s="47">
        <v>0</v>
      </c>
      <c r="W177" s="47">
        <v>10000000</v>
      </c>
      <c r="X177" s="30">
        <f>SUM(T177:W177)-U177-T177</f>
        <v>10000000</v>
      </c>
      <c r="Y177" s="30">
        <f t="shared" si="26"/>
        <v>10000000</v>
      </c>
      <c r="Z177" s="48">
        <f t="shared" si="25"/>
        <v>0</v>
      </c>
      <c r="AA177" s="48"/>
      <c r="AB177" s="30">
        <f t="shared" si="27"/>
        <v>0</v>
      </c>
      <c r="AC177" s="26"/>
      <c r="AD177" s="31"/>
      <c r="AE177" s="49"/>
      <c r="AF177" s="42" t="s">
        <v>1314</v>
      </c>
      <c r="AG177" s="50">
        <f>IF( B177&gt;=DATE(2026,1,23),IF($AF177="Khách hàng thông thường", IFERROR(VLOOKUP($J177,'[1]CSBH THƯỞNG XE'!$I$1:$M$22,3,0),0),IF(OR($AF177="Khách hàng chuyển đổi xe xăng",$AF177="Khách hàng Khối Quân đội - Công An"),IFERROR(VLOOKUP($J177,'[1]CSBH THƯỞNG XE'!$I$1:$M$22,4,0),0),0)), 0)</f>
        <v>18000000</v>
      </c>
      <c r="AH177" s="33"/>
      <c r="AI177" s="33"/>
      <c r="AJ177" s="34">
        <f t="shared" si="28"/>
        <v>5600000</v>
      </c>
      <c r="AK177" s="51">
        <f t="shared" si="34"/>
        <v>5600000</v>
      </c>
      <c r="AL177" s="52">
        <v>0</v>
      </c>
      <c r="AM177" s="53"/>
      <c r="AN177" s="37">
        <f>IF(AP177="Voucher giờ trái đất",VLOOKUP(J177,'[1]CSBH THƯỞNG XE'!$I$3:$R$1000,10,0),0)</f>
        <v>0</v>
      </c>
      <c r="AO177" s="55">
        <f t="shared" si="29"/>
        <v>5600000</v>
      </c>
      <c r="AQ177" s="158">
        <f>SUMIF('Báo cáo lợi nhuận từng xe (2)'!$E$5:$E$245,'Lương năng suất'!N177,'Báo cáo lợi nhuận từng xe (2)'!$L$5:$L$245)</f>
        <v>5600000</v>
      </c>
      <c r="AR177" s="158">
        <f t="shared" si="30"/>
        <v>0</v>
      </c>
    </row>
    <row r="178" spans="1:44" ht="51" customHeight="1" x14ac:dyDescent="0.25">
      <c r="A178" s="40">
        <v>46107</v>
      </c>
      <c r="B178" s="40">
        <v>46109</v>
      </c>
      <c r="C178" s="41" t="s">
        <v>1094</v>
      </c>
      <c r="D178" s="42" t="s">
        <v>1321</v>
      </c>
      <c r="E178" s="43" t="s">
        <v>1453</v>
      </c>
      <c r="F178" s="43" t="s">
        <v>1323</v>
      </c>
      <c r="G178" s="43" t="s">
        <v>713</v>
      </c>
      <c r="H178" s="21"/>
      <c r="I178" s="21"/>
      <c r="J178" s="43" t="s">
        <v>1375</v>
      </c>
      <c r="K178" s="42" t="s">
        <v>1390</v>
      </c>
      <c r="L178" s="45" t="s">
        <v>1326</v>
      </c>
      <c r="M178" s="46">
        <v>1</v>
      </c>
      <c r="N178" s="45" t="s">
        <v>715</v>
      </c>
      <c r="O178" s="26"/>
      <c r="P178" s="26"/>
      <c r="Q178" s="26"/>
      <c r="R178" s="26"/>
      <c r="S178" s="47"/>
      <c r="T178" s="47" t="s">
        <v>1313</v>
      </c>
      <c r="U178" s="47"/>
      <c r="V178" s="47" t="s">
        <v>1313</v>
      </c>
      <c r="W178" s="47">
        <v>0</v>
      </c>
      <c r="X178" s="48">
        <f>SUM(T178:W178)-U178</f>
        <v>0</v>
      </c>
      <c r="Y178" s="30">
        <f t="shared" si="26"/>
        <v>0</v>
      </c>
      <c r="Z178" s="48">
        <f t="shared" si="25"/>
        <v>0</v>
      </c>
      <c r="AA178" s="48"/>
      <c r="AB178" s="30">
        <f t="shared" si="27"/>
        <v>0</v>
      </c>
      <c r="AC178" s="26"/>
      <c r="AD178" s="31"/>
      <c r="AE178" s="49"/>
      <c r="AF178" s="42" t="s">
        <v>1314</v>
      </c>
      <c r="AG178" s="50">
        <f>IF( B178&gt;=DATE(2026,1,23),IF($AF178="Khách hàng thông thường", IFERROR(VLOOKUP($J178,'[1]CSBH THƯỞNG XE'!$I$1:$M$22,3,0),0),IF(OR($AF178="Khách hàng chuyển đổi xe xăng",$AF178="Khách hàng Khối Quân đội - Công An"),IFERROR(VLOOKUP($J178,'[1]CSBH THƯỞNG XE'!$I$1:$M$22,4,0),0),0)), 0)</f>
        <v>6500000</v>
      </c>
      <c r="AH178" s="33"/>
      <c r="AI178" s="33"/>
      <c r="AJ178" s="34">
        <f t="shared" si="28"/>
        <v>4550000</v>
      </c>
      <c r="AK178" s="51">
        <f t="shared" si="34"/>
        <v>4550000</v>
      </c>
      <c r="AL178" s="52">
        <v>0</v>
      </c>
      <c r="AM178" s="53"/>
      <c r="AN178" s="37">
        <f>IF(AP178="Voucher giờ trái đất",VLOOKUP(J178,'[1]CSBH THƯỞNG XE'!$I$3:$R$1000,10,0),0)</f>
        <v>0</v>
      </c>
      <c r="AO178" s="55">
        <f t="shared" si="29"/>
        <v>4550000</v>
      </c>
      <c r="AQ178" s="158">
        <f>SUMIF('Báo cáo lợi nhuận từng xe (2)'!$E$5:$E$245,'Lương năng suất'!N178,'Báo cáo lợi nhuận từng xe (2)'!$L$5:$L$245)</f>
        <v>4550000</v>
      </c>
      <c r="AR178" s="158">
        <f t="shared" si="30"/>
        <v>0</v>
      </c>
    </row>
    <row r="179" spans="1:44" ht="51" customHeight="1" x14ac:dyDescent="0.25">
      <c r="A179" s="40">
        <v>46108</v>
      </c>
      <c r="B179" s="40">
        <v>46109</v>
      </c>
      <c r="C179" s="41" t="s">
        <v>1096</v>
      </c>
      <c r="D179" s="42" t="s">
        <v>1321</v>
      </c>
      <c r="E179" s="43" t="s">
        <v>1454</v>
      </c>
      <c r="F179" s="43" t="s">
        <v>1328</v>
      </c>
      <c r="G179" s="43" t="s">
        <v>689</v>
      </c>
      <c r="H179" s="21"/>
      <c r="I179" s="21"/>
      <c r="J179" s="43" t="s">
        <v>514</v>
      </c>
      <c r="K179" s="42" t="s">
        <v>1363</v>
      </c>
      <c r="L179" s="45" t="s">
        <v>1455</v>
      </c>
      <c r="M179" s="46">
        <v>1</v>
      </c>
      <c r="N179" s="45" t="s">
        <v>690</v>
      </c>
      <c r="O179" s="26"/>
      <c r="P179" s="26"/>
      <c r="Q179" s="26"/>
      <c r="R179" s="26"/>
      <c r="S179" s="47"/>
      <c r="T179" s="47" t="s">
        <v>1313</v>
      </c>
      <c r="U179" s="47"/>
      <c r="V179" s="47" t="s">
        <v>1313</v>
      </c>
      <c r="W179" s="47">
        <v>0</v>
      </c>
      <c r="X179" s="48">
        <f>SUM(T179:W179)-U179</f>
        <v>0</v>
      </c>
      <c r="Y179" s="30">
        <f t="shared" si="26"/>
        <v>0</v>
      </c>
      <c r="Z179" s="48">
        <f t="shared" si="25"/>
        <v>0</v>
      </c>
      <c r="AA179" s="48"/>
      <c r="AB179" s="30">
        <f t="shared" si="27"/>
        <v>0</v>
      </c>
      <c r="AC179" s="26"/>
      <c r="AD179" s="31"/>
      <c r="AE179" s="49"/>
      <c r="AF179" s="42" t="s">
        <v>1314</v>
      </c>
      <c r="AG179" s="50">
        <f>IF( B179&gt;=DATE(2026,1,23),IF($AF179="Khách hàng thông thường", IFERROR(VLOOKUP($J179,'[1]CSBH THƯỞNG XE'!$I$1:$M$22,3,0),0),IF(OR($AF179="Khách hàng chuyển đổi xe xăng",$AF179="Khách hàng Khối Quân đội - Công An"),IFERROR(VLOOKUP($J179,'[1]CSBH THƯỞNG XE'!$I$1:$M$22,4,0),0),0)), 0)</f>
        <v>8000000</v>
      </c>
      <c r="AH179" s="33"/>
      <c r="AI179" s="33"/>
      <c r="AJ179" s="34">
        <f t="shared" si="28"/>
        <v>5600000</v>
      </c>
      <c r="AK179" s="51">
        <f t="shared" si="34"/>
        <v>5600000</v>
      </c>
      <c r="AL179" s="52">
        <v>0</v>
      </c>
      <c r="AM179" s="53"/>
      <c r="AN179" s="37">
        <f>IF(AP179="Voucher giờ trái đất",VLOOKUP(J179,'[1]CSBH THƯỞNG XE'!$I$3:$R$1000,10,0),0)</f>
        <v>0</v>
      </c>
      <c r="AO179" s="55">
        <f t="shared" si="29"/>
        <v>5600000</v>
      </c>
      <c r="AQ179" s="158">
        <f>SUMIF('Báo cáo lợi nhuận từng xe (2)'!$E$5:$E$245,'Lương năng suất'!N179,'Báo cáo lợi nhuận từng xe (2)'!$L$5:$L$245)</f>
        <v>5600000</v>
      </c>
      <c r="AR179" s="158">
        <f t="shared" si="30"/>
        <v>0</v>
      </c>
    </row>
    <row r="180" spans="1:44" ht="51" customHeight="1" x14ac:dyDescent="0.25">
      <c r="A180" s="40">
        <v>46103</v>
      </c>
      <c r="B180" s="40">
        <v>46109</v>
      </c>
      <c r="C180" s="41" t="s">
        <v>1100</v>
      </c>
      <c r="D180" s="42" t="s">
        <v>1341</v>
      </c>
      <c r="E180" s="43" t="s">
        <v>1342</v>
      </c>
      <c r="F180" s="43" t="s">
        <v>1343</v>
      </c>
      <c r="G180" s="43" t="s">
        <v>327</v>
      </c>
      <c r="H180" s="21"/>
      <c r="I180" s="21"/>
      <c r="J180" s="43" t="s">
        <v>1311</v>
      </c>
      <c r="K180" s="42" t="s">
        <v>1390</v>
      </c>
      <c r="L180" s="45" t="s">
        <v>1326</v>
      </c>
      <c r="M180" s="46">
        <v>1</v>
      </c>
      <c r="N180" s="45" t="s">
        <v>328</v>
      </c>
      <c r="O180" s="26"/>
      <c r="P180" s="26"/>
      <c r="Q180" s="26"/>
      <c r="R180" s="26"/>
      <c r="S180" s="47"/>
      <c r="T180" s="47">
        <v>9857000</v>
      </c>
      <c r="U180" s="47"/>
      <c r="V180" s="47" t="s">
        <v>1313</v>
      </c>
      <c r="W180" s="47">
        <v>0</v>
      </c>
      <c r="X180" s="161">
        <f t="shared" ref="X180:X181" si="35">SUM(T180:W180)-U180</f>
        <v>9857000</v>
      </c>
      <c r="Y180" s="162">
        <f t="shared" ref="Y180:Y181" ca="1" si="36">AB180+W180</f>
        <v>0</v>
      </c>
      <c r="Z180" s="48">
        <f t="shared" si="25"/>
        <v>0</v>
      </c>
      <c r="AA180" s="30">
        <f>IF(OR(T180 &gt; VLOOKUP(J180,'[1]CSBH THƯỞNG XE'!$J$26:$R$34,6,0), ISTEXT(T180)),
    VLOOKUP(J180,'[1]CSBH THƯỞNG XE'!$J$26:$R$34,9,0),
0)</f>
        <v>677818.18181818165</v>
      </c>
      <c r="AB180" s="30">
        <f t="shared" ca="1" si="27"/>
        <v>0</v>
      </c>
      <c r="AC180" s="26"/>
      <c r="AD180" s="31"/>
      <c r="AE180" s="49"/>
      <c r="AF180" s="42" t="s">
        <v>1314</v>
      </c>
      <c r="AG180" s="50">
        <f>IF( B180&gt;=DATE(2026,1,23),IF($AF180="Khách hàng thông thường", IFERROR(VLOOKUP($J180,'[1]CSBH THƯỞNG XE'!$I$1:$M$22,3,0),0),IF(OR($AF180="Khách hàng chuyển đổi xe xăng",$AF180="Khách hàng Khối Quân đội - Công An"),IFERROR(VLOOKUP($J180,'[1]CSBH THƯỞNG XE'!$I$1:$M$22,4,0),0),0)), 0)</f>
        <v>18000000</v>
      </c>
      <c r="AH180" s="33"/>
      <c r="AI180" s="33"/>
      <c r="AJ180" s="34">
        <f t="shared" ca="1" si="28"/>
        <v>12600000</v>
      </c>
      <c r="AK180" s="51">
        <f t="shared" ca="1" si="34"/>
        <v>12600000</v>
      </c>
      <c r="AL180" s="52">
        <v>10000000</v>
      </c>
      <c r="AM180" s="53"/>
      <c r="AN180" s="37">
        <f>IF(AP180="Voucher giờ trái đất",VLOOKUP(J180,'[1]CSBH THƯỞNG XE'!$I$3:$R$1000,10,0),0)</f>
        <v>0</v>
      </c>
      <c r="AO180" s="55">
        <f t="shared" ca="1" si="29"/>
        <v>12600000</v>
      </c>
      <c r="AQ180" s="158">
        <f ca="1">SUMIF('Báo cáo lợi nhuận từng xe (2)'!$E$5:$E$245,'Lương năng suất'!N180,'Báo cáo lợi nhuận từng xe (2)'!$L$5:$L$245)</f>
        <v>4200000</v>
      </c>
      <c r="AR180" s="158">
        <f t="shared" ca="1" si="30"/>
        <v>0</v>
      </c>
    </row>
    <row r="181" spans="1:44" ht="51" customHeight="1" x14ac:dyDescent="0.25">
      <c r="A181" s="40">
        <v>46102</v>
      </c>
      <c r="B181" s="40">
        <v>46109</v>
      </c>
      <c r="C181" s="41" t="s">
        <v>1102</v>
      </c>
      <c r="D181" s="42" t="s">
        <v>1341</v>
      </c>
      <c r="E181" s="43" t="s">
        <v>1358</v>
      </c>
      <c r="F181" s="43" t="s">
        <v>1359</v>
      </c>
      <c r="G181" s="43" t="s">
        <v>166</v>
      </c>
      <c r="H181" s="21"/>
      <c r="I181" s="21"/>
      <c r="J181" s="43" t="s">
        <v>1311</v>
      </c>
      <c r="K181" s="42" t="s">
        <v>1390</v>
      </c>
      <c r="L181" s="45" t="s">
        <v>1360</v>
      </c>
      <c r="M181" s="46">
        <v>1</v>
      </c>
      <c r="N181" s="45" t="s">
        <v>167</v>
      </c>
      <c r="O181" s="26"/>
      <c r="P181" s="26"/>
      <c r="Q181" s="26"/>
      <c r="R181" s="26"/>
      <c r="S181" s="47"/>
      <c r="T181" s="47">
        <v>9857000</v>
      </c>
      <c r="U181" s="47"/>
      <c r="V181" s="47" t="s">
        <v>1313</v>
      </c>
      <c r="W181" s="47">
        <v>12000000</v>
      </c>
      <c r="X181" s="161">
        <f t="shared" si="35"/>
        <v>21857000</v>
      </c>
      <c r="Y181" s="162">
        <f t="shared" ca="1" si="36"/>
        <v>12000000</v>
      </c>
      <c r="Z181" s="48">
        <f t="shared" si="25"/>
        <v>9857000</v>
      </c>
      <c r="AA181" s="30">
        <f>IF(OR(T181 &gt; VLOOKUP(J181,'[1]CSBH THƯỞNG XE'!$J$26:$R$34,6,0), ISTEXT(T181)),
    VLOOKUP(J181,'[1]CSBH THƯỞNG XE'!$J$26:$R$34,9,0),
0)</f>
        <v>677818.18181818165</v>
      </c>
      <c r="AB181" s="30">
        <f t="shared" ca="1" si="27"/>
        <v>0</v>
      </c>
      <c r="AC181" s="26"/>
      <c r="AD181" s="31"/>
      <c r="AE181" s="49"/>
      <c r="AF181" s="42" t="s">
        <v>1314</v>
      </c>
      <c r="AG181" s="50">
        <f>IF( B181&gt;=DATE(2026,1,23),IF($AF181="Khách hàng thông thường", IFERROR(VLOOKUP($J181,'[1]CSBH THƯỞNG XE'!$I$1:$M$22,3,0),0),IF(OR($AF181="Khách hàng chuyển đổi xe xăng",$AF181="Khách hàng Khối Quân đội - Công An"),IFERROR(VLOOKUP($J181,'[1]CSBH THƯỞNG XE'!$I$1:$M$22,4,0),0),0)), 0)</f>
        <v>18000000</v>
      </c>
      <c r="AH181" s="33"/>
      <c r="AI181" s="33"/>
      <c r="AJ181" s="34">
        <f t="shared" ca="1" si="28"/>
        <v>4200000</v>
      </c>
      <c r="AK181" s="51">
        <f t="shared" ca="1" si="34"/>
        <v>4200000</v>
      </c>
      <c r="AL181" s="52">
        <v>2510000</v>
      </c>
      <c r="AM181" s="53"/>
      <c r="AN181" s="37">
        <f>IF(AP181="Voucher giờ trái đất",VLOOKUP(J181,'[1]CSBH THƯỞNG XE'!$I$3:$R$1000,10,0),0)</f>
        <v>0</v>
      </c>
      <c r="AO181" s="55">
        <f t="shared" ca="1" si="29"/>
        <v>4200000</v>
      </c>
      <c r="AQ181" s="158">
        <f ca="1">SUMIF('Báo cáo lợi nhuận từng xe (2)'!$E$5:$E$245,'Lương năng suất'!N181,'Báo cáo lợi nhuận từng xe (2)'!$L$5:$L$245)</f>
        <v>4200000</v>
      </c>
      <c r="AR181" s="158">
        <f t="shared" ca="1" si="30"/>
        <v>0</v>
      </c>
    </row>
    <row r="182" spans="1:44" ht="51" customHeight="1" x14ac:dyDescent="0.25">
      <c r="A182" s="40">
        <v>46108</v>
      </c>
      <c r="B182" s="40">
        <v>46109</v>
      </c>
      <c r="C182" s="41" t="s">
        <v>1106</v>
      </c>
      <c r="D182" s="42" t="s">
        <v>1308</v>
      </c>
      <c r="E182" s="43" t="s">
        <v>1309</v>
      </c>
      <c r="F182" s="43" t="s">
        <v>1310</v>
      </c>
      <c r="G182" s="43" t="s">
        <v>710</v>
      </c>
      <c r="H182" s="21"/>
      <c r="I182" s="21"/>
      <c r="J182" s="43" t="s">
        <v>1318</v>
      </c>
      <c r="K182" s="42" t="s">
        <v>1366</v>
      </c>
      <c r="L182" s="45" t="s">
        <v>1367</v>
      </c>
      <c r="M182" s="46">
        <v>1</v>
      </c>
      <c r="N182" s="45" t="s">
        <v>711</v>
      </c>
      <c r="O182" s="26"/>
      <c r="P182" s="26"/>
      <c r="Q182" s="26"/>
      <c r="R182" s="26"/>
      <c r="S182" s="47"/>
      <c r="T182" s="47" t="s">
        <v>1313</v>
      </c>
      <c r="U182" s="47"/>
      <c r="V182" s="47">
        <v>2120000</v>
      </c>
      <c r="W182" s="47">
        <v>0</v>
      </c>
      <c r="X182" s="30">
        <f t="shared" ref="X182:X183" si="37">SUM(T182:W182)-U182-V182</f>
        <v>0</v>
      </c>
      <c r="Y182" s="30">
        <f t="shared" si="26"/>
        <v>0</v>
      </c>
      <c r="Z182" s="48">
        <f t="shared" si="25"/>
        <v>0</v>
      </c>
      <c r="AA182" s="48"/>
      <c r="AB182" s="30">
        <f t="shared" si="27"/>
        <v>0</v>
      </c>
      <c r="AC182" s="26"/>
      <c r="AD182" s="31"/>
      <c r="AE182" s="49"/>
      <c r="AF182" s="42" t="s">
        <v>1314</v>
      </c>
      <c r="AG182" s="50">
        <f>IF( B182&gt;=DATE(2026,1,23),IF($AF182="Khách hàng thông thường", IFERROR(VLOOKUP($J182,'[1]CSBH THƯỞNG XE'!$I$1:$M$22,3,0),0),IF(OR($AF182="Khách hàng chuyển đổi xe xăng",$AF182="Khách hàng Khối Quân đội - Công An"),IFERROR(VLOOKUP($J182,'[1]CSBH THƯỞNG XE'!$I$1:$M$22,4,0),0),0)), 0)</f>
        <v>10000000</v>
      </c>
      <c r="AH182" s="33"/>
      <c r="AI182" s="33"/>
      <c r="AJ182" s="34">
        <f t="shared" si="28"/>
        <v>7000000</v>
      </c>
      <c r="AK182" s="51">
        <f t="shared" si="34"/>
        <v>7000000</v>
      </c>
      <c r="AL182" s="52">
        <v>0</v>
      </c>
      <c r="AM182" s="53"/>
      <c r="AN182" s="37">
        <f>IF(AP182="Voucher giờ trái đất",VLOOKUP(J182,'[1]CSBH THƯỞNG XE'!$I$3:$R$1000,10,0),0)</f>
        <v>0</v>
      </c>
      <c r="AO182" s="55">
        <f t="shared" si="29"/>
        <v>7000000</v>
      </c>
      <c r="AQ182" s="158">
        <f>SUMIF('Báo cáo lợi nhuận từng xe (2)'!$E$5:$E$245,'Lương năng suất'!N182,'Báo cáo lợi nhuận từng xe (2)'!$L$5:$L$245)</f>
        <v>7000000</v>
      </c>
      <c r="AR182" s="158">
        <f t="shared" si="30"/>
        <v>0</v>
      </c>
    </row>
    <row r="183" spans="1:44" ht="51" customHeight="1" x14ac:dyDescent="0.25">
      <c r="A183" s="40">
        <v>46103</v>
      </c>
      <c r="B183" s="40">
        <v>46109</v>
      </c>
      <c r="C183" s="41" t="s">
        <v>1108</v>
      </c>
      <c r="D183" s="42" t="s">
        <v>1308</v>
      </c>
      <c r="E183" s="43" t="s">
        <v>1309</v>
      </c>
      <c r="F183" s="43" t="s">
        <v>1310</v>
      </c>
      <c r="G183" s="43" t="s">
        <v>620</v>
      </c>
      <c r="H183" s="21"/>
      <c r="I183" s="21"/>
      <c r="J183" s="43" t="s">
        <v>528</v>
      </c>
      <c r="K183" s="42" t="s">
        <v>1324</v>
      </c>
      <c r="L183" s="45" t="s">
        <v>1326</v>
      </c>
      <c r="M183" s="46">
        <v>1</v>
      </c>
      <c r="N183" s="45" t="s">
        <v>621</v>
      </c>
      <c r="O183" s="26"/>
      <c r="P183" s="26"/>
      <c r="Q183" s="26"/>
      <c r="R183" s="26"/>
      <c r="S183" s="47"/>
      <c r="T183" s="47" t="s">
        <v>1313</v>
      </c>
      <c r="U183" s="47"/>
      <c r="V183" s="47">
        <v>2120000</v>
      </c>
      <c r="W183" s="47">
        <v>0</v>
      </c>
      <c r="X183" s="30">
        <f t="shared" si="37"/>
        <v>0</v>
      </c>
      <c r="Y183" s="30">
        <f t="shared" si="26"/>
        <v>0</v>
      </c>
      <c r="Z183" s="48">
        <f t="shared" si="25"/>
        <v>0</v>
      </c>
      <c r="AA183" s="48"/>
      <c r="AB183" s="30">
        <f t="shared" si="27"/>
        <v>0</v>
      </c>
      <c r="AC183" s="26"/>
      <c r="AD183" s="31"/>
      <c r="AE183" s="49"/>
      <c r="AF183" s="42" t="s">
        <v>1314</v>
      </c>
      <c r="AG183" s="50">
        <f>IF( B183&gt;=DATE(2026,1,23),IF($AF183="Khách hàng thông thường", IFERROR(VLOOKUP($J183,'[1]CSBH THƯỞNG XE'!$I$1:$M$22,3,0),0),IF(OR($AF183="Khách hàng chuyển đổi xe xăng",$AF183="Khách hàng Khối Quân đội - Công An"),IFERROR(VLOOKUP($J183,'[1]CSBH THƯỞNG XE'!$I$1:$M$22,4,0),0),0)), 0)</f>
        <v>8500000</v>
      </c>
      <c r="AH183" s="33"/>
      <c r="AI183" s="33"/>
      <c r="AJ183" s="34">
        <f t="shared" si="28"/>
        <v>5950000</v>
      </c>
      <c r="AK183" s="51">
        <f t="shared" si="34"/>
        <v>5950000</v>
      </c>
      <c r="AL183" s="52">
        <v>0</v>
      </c>
      <c r="AM183" s="53"/>
      <c r="AN183" s="37">
        <f>IF(AP183="Voucher giờ trái đất",VLOOKUP(J183,'[1]CSBH THƯỞNG XE'!$I$3:$R$1000,10,0),0)</f>
        <v>0</v>
      </c>
      <c r="AO183" s="55">
        <f t="shared" si="29"/>
        <v>5950000</v>
      </c>
      <c r="AQ183" s="158">
        <f>SUMIF('Báo cáo lợi nhuận từng xe (2)'!$E$5:$E$245,'Lương năng suất'!N183,'Báo cáo lợi nhuận từng xe (2)'!$L$5:$L$245)</f>
        <v>5950000</v>
      </c>
      <c r="AR183" s="158">
        <f t="shared" si="30"/>
        <v>0</v>
      </c>
    </row>
    <row r="184" spans="1:44" ht="51" customHeight="1" x14ac:dyDescent="0.25">
      <c r="A184" s="40">
        <v>46103</v>
      </c>
      <c r="B184" s="40">
        <v>46109</v>
      </c>
      <c r="C184" s="41" t="s">
        <v>1112</v>
      </c>
      <c r="D184" s="42" t="s">
        <v>1333</v>
      </c>
      <c r="E184" s="43" t="s">
        <v>1456</v>
      </c>
      <c r="F184" s="43" t="e">
        <v>#N/A</v>
      </c>
      <c r="G184" s="43" t="s">
        <v>205</v>
      </c>
      <c r="H184" s="21"/>
      <c r="I184" s="21"/>
      <c r="J184" s="43" t="s">
        <v>1311</v>
      </c>
      <c r="K184" s="42" t="s">
        <v>1311</v>
      </c>
      <c r="L184" s="45" t="s">
        <v>1378</v>
      </c>
      <c r="M184" s="46">
        <v>1</v>
      </c>
      <c r="N184" s="45" t="s">
        <v>206</v>
      </c>
      <c r="O184" s="26"/>
      <c r="P184" s="26"/>
      <c r="Q184" s="26"/>
      <c r="R184" s="26"/>
      <c r="S184" s="47"/>
      <c r="T184" s="47">
        <v>0</v>
      </c>
      <c r="U184" s="47"/>
      <c r="V184" s="47">
        <v>0</v>
      </c>
      <c r="W184" s="47">
        <v>0</v>
      </c>
      <c r="X184" s="30">
        <f t="shared" ref="X184:X185" si="38">SUM(T184:W184)-U184-T184</f>
        <v>0</v>
      </c>
      <c r="Y184" s="30">
        <f t="shared" si="26"/>
        <v>0</v>
      </c>
      <c r="Z184" s="48">
        <f t="shared" si="25"/>
        <v>0</v>
      </c>
      <c r="AA184" s="48"/>
      <c r="AB184" s="30">
        <f t="shared" si="27"/>
        <v>0</v>
      </c>
      <c r="AC184" s="26"/>
      <c r="AD184" s="31"/>
      <c r="AE184" s="49"/>
      <c r="AF184" s="42" t="s">
        <v>1314</v>
      </c>
      <c r="AG184" s="50">
        <f>IF( B184&gt;=DATE(2026,1,23),IF($AF184="Khách hàng thông thường", IFERROR(VLOOKUP($J184,'[1]CSBH THƯỞNG XE'!$I$1:$M$22,3,0),0),IF(OR($AF184="Khách hàng chuyển đổi xe xăng",$AF184="Khách hàng Khối Quân đội - Công An"),IFERROR(VLOOKUP($J184,'[1]CSBH THƯỞNG XE'!$I$1:$M$22,4,0),0),0)), 0)</f>
        <v>18000000</v>
      </c>
      <c r="AH184" s="33"/>
      <c r="AI184" s="33"/>
      <c r="AJ184" s="34">
        <f t="shared" si="28"/>
        <v>12600000</v>
      </c>
      <c r="AK184" s="51">
        <f t="shared" si="34"/>
        <v>12600000</v>
      </c>
      <c r="AL184" s="52">
        <v>0</v>
      </c>
      <c r="AM184" s="53"/>
      <c r="AN184" s="37">
        <f>IF(AP184="Voucher giờ trái đất",VLOOKUP(J184,'[1]CSBH THƯỞNG XE'!$I$3:$R$1000,10,0),0)</f>
        <v>0</v>
      </c>
      <c r="AO184" s="55">
        <f t="shared" si="29"/>
        <v>12600000</v>
      </c>
      <c r="AQ184" s="158">
        <f>SUMIF('Báo cáo lợi nhuận từng xe (2)'!$E$5:$E$245,'Lương năng suất'!N184,'Báo cáo lợi nhuận từng xe (2)'!$L$5:$L$245)</f>
        <v>12600000</v>
      </c>
      <c r="AR184" s="158">
        <f t="shared" si="30"/>
        <v>0</v>
      </c>
    </row>
    <row r="185" spans="1:44" ht="51" customHeight="1" x14ac:dyDescent="0.25">
      <c r="A185" s="40">
        <v>46109</v>
      </c>
      <c r="B185" s="40">
        <v>46109</v>
      </c>
      <c r="C185" s="41" t="s">
        <v>1118</v>
      </c>
      <c r="D185" s="42" t="s">
        <v>1333</v>
      </c>
      <c r="E185" s="43" t="s">
        <v>1414</v>
      </c>
      <c r="F185" s="43" t="s">
        <v>1351</v>
      </c>
      <c r="G185" s="43" t="s">
        <v>274</v>
      </c>
      <c r="H185" s="21"/>
      <c r="I185" s="21"/>
      <c r="J185" s="43" t="s">
        <v>1311</v>
      </c>
      <c r="K185" s="42" t="s">
        <v>1311</v>
      </c>
      <c r="L185" s="45" t="s">
        <v>1378</v>
      </c>
      <c r="M185" s="46">
        <v>1</v>
      </c>
      <c r="N185" s="45" t="s">
        <v>275</v>
      </c>
      <c r="O185" s="26"/>
      <c r="P185" s="26"/>
      <c r="Q185" s="26"/>
      <c r="R185" s="26"/>
      <c r="S185" s="47"/>
      <c r="T185" s="47">
        <v>0</v>
      </c>
      <c r="U185" s="47"/>
      <c r="V185" s="47">
        <v>0</v>
      </c>
      <c r="W185" s="47">
        <v>5000000</v>
      </c>
      <c r="X185" s="30">
        <f t="shared" si="38"/>
        <v>5000000</v>
      </c>
      <c r="Y185" s="30">
        <f t="shared" si="26"/>
        <v>5000000</v>
      </c>
      <c r="Z185" s="48">
        <f t="shared" si="25"/>
        <v>0</v>
      </c>
      <c r="AA185" s="48"/>
      <c r="AB185" s="30">
        <f t="shared" si="27"/>
        <v>0</v>
      </c>
      <c r="AC185" s="26"/>
      <c r="AD185" s="31"/>
      <c r="AE185" s="49"/>
      <c r="AF185" s="42" t="s">
        <v>1314</v>
      </c>
      <c r="AG185" s="50">
        <f>IF( B185&gt;=DATE(2026,1,23),IF($AF185="Khách hàng thông thường", IFERROR(VLOOKUP($J185,'[1]CSBH THƯỞNG XE'!$I$1:$M$22,3,0),0),IF(OR($AF185="Khách hàng chuyển đổi xe xăng",$AF185="Khách hàng Khối Quân đội - Công An"),IFERROR(VLOOKUP($J185,'[1]CSBH THƯỞNG XE'!$I$1:$M$22,4,0),0),0)), 0)</f>
        <v>18000000</v>
      </c>
      <c r="AH185" s="33"/>
      <c r="AI185" s="33"/>
      <c r="AJ185" s="34">
        <f t="shared" si="28"/>
        <v>9100000</v>
      </c>
      <c r="AK185" s="51">
        <f t="shared" si="34"/>
        <v>9100000</v>
      </c>
      <c r="AL185" s="52">
        <v>0</v>
      </c>
      <c r="AM185" s="53"/>
      <c r="AN185" s="37">
        <f>IF(AP185="Voucher giờ trái đất",VLOOKUP(J185,'[1]CSBH THƯỞNG XE'!$I$3:$R$1000,10,0),0)</f>
        <v>0</v>
      </c>
      <c r="AO185" s="55">
        <f t="shared" si="29"/>
        <v>9100000</v>
      </c>
      <c r="AQ185" s="158">
        <f>SUMIF('Báo cáo lợi nhuận từng xe (2)'!$E$5:$E$245,'Lương năng suất'!N185,'Báo cáo lợi nhuận từng xe (2)'!$L$5:$L$245)</f>
        <v>9100000</v>
      </c>
      <c r="AR185" s="158">
        <f t="shared" si="30"/>
        <v>0</v>
      </c>
    </row>
    <row r="186" spans="1:44" ht="51" customHeight="1" x14ac:dyDescent="0.25">
      <c r="A186" s="40">
        <v>46102</v>
      </c>
      <c r="B186" s="40">
        <v>46109</v>
      </c>
      <c r="C186" s="41" t="s">
        <v>1122</v>
      </c>
      <c r="D186" s="42" t="s">
        <v>1321</v>
      </c>
      <c r="E186" s="43" t="s">
        <v>1442</v>
      </c>
      <c r="F186" s="43" t="s">
        <v>1328</v>
      </c>
      <c r="G186" s="43" t="s">
        <v>118</v>
      </c>
      <c r="H186" s="21"/>
      <c r="I186" s="21"/>
      <c r="J186" s="43" t="s">
        <v>1311</v>
      </c>
      <c r="K186" s="42" t="s">
        <v>1390</v>
      </c>
      <c r="L186" s="45" t="s">
        <v>1457</v>
      </c>
      <c r="M186" s="46">
        <v>1</v>
      </c>
      <c r="N186" s="45" t="s">
        <v>119</v>
      </c>
      <c r="O186" s="26"/>
      <c r="P186" s="26"/>
      <c r="Q186" s="26"/>
      <c r="R186" s="26"/>
      <c r="S186" s="47"/>
      <c r="T186" s="47">
        <v>8322545</v>
      </c>
      <c r="U186" s="47"/>
      <c r="V186" s="47" t="s">
        <v>1313</v>
      </c>
      <c r="W186" s="47">
        <v>7000000</v>
      </c>
      <c r="X186" s="161">
        <f>SUM(T186:W186)-U186</f>
        <v>15322545</v>
      </c>
      <c r="Y186" s="162">
        <f ca="1">AB186+W186</f>
        <v>7000000</v>
      </c>
      <c r="Z186" s="48">
        <f t="shared" si="25"/>
        <v>3322545</v>
      </c>
      <c r="AA186" s="30">
        <f>IF(OR(T186 &gt; VLOOKUP(J186,'[1]CSBH THƯỞNG XE'!$J$26:$R$34,6,0), ISTEXT(T186)),
    VLOOKUP(J186,'[1]CSBH THƯỞNG XE'!$J$26:$R$34,9,0),
0)</f>
        <v>677818.18181818165</v>
      </c>
      <c r="AB186" s="30">
        <f t="shared" ca="1" si="27"/>
        <v>0</v>
      </c>
      <c r="AC186" s="26"/>
      <c r="AD186" s="31"/>
      <c r="AE186" s="49"/>
      <c r="AF186" s="42" t="s">
        <v>1314</v>
      </c>
      <c r="AG186" s="50">
        <f>IF( B186&gt;=DATE(2026,1,23),IF($AF186="Khách hàng thông thường", IFERROR(VLOOKUP($J186,'[1]CSBH THƯỞNG XE'!$I$1:$M$22,3,0),0),IF(OR($AF186="Khách hàng chuyển đổi xe xăng",$AF186="Khách hàng Khối Quân đội - Công An"),IFERROR(VLOOKUP($J186,'[1]CSBH THƯỞNG XE'!$I$1:$M$22,4,0),0),0)), 0)</f>
        <v>18000000</v>
      </c>
      <c r="AH186" s="33"/>
      <c r="AI186" s="33"/>
      <c r="AJ186" s="34">
        <f t="shared" ca="1" si="28"/>
        <v>7699999.9999999991</v>
      </c>
      <c r="AK186" s="51">
        <f t="shared" ca="1" si="34"/>
        <v>7699999.9999999991</v>
      </c>
      <c r="AL186" s="52">
        <v>5000000</v>
      </c>
      <c r="AM186" s="53"/>
      <c r="AN186" s="37">
        <f>IF(AP186="Voucher giờ trái đất",VLOOKUP(J186,'[1]CSBH THƯỞNG XE'!$I$3:$R$1000,10,0),0)</f>
        <v>0</v>
      </c>
      <c r="AO186" s="55">
        <f t="shared" ca="1" si="29"/>
        <v>7699999.9999999991</v>
      </c>
      <c r="AQ186" s="158">
        <f ca="1">SUMIF('Báo cáo lợi nhuận từng xe (2)'!$E$5:$E$245,'Lương năng suất'!N186,'Báo cáo lợi nhuận từng xe (2)'!$L$5:$L$245)</f>
        <v>4200000</v>
      </c>
      <c r="AR186" s="158">
        <f t="shared" ca="1" si="30"/>
        <v>0</v>
      </c>
    </row>
    <row r="187" spans="1:44" ht="51" customHeight="1" x14ac:dyDescent="0.25">
      <c r="A187" s="40">
        <v>46109</v>
      </c>
      <c r="B187" s="40">
        <v>46111</v>
      </c>
      <c r="C187" s="41" t="s">
        <v>1124</v>
      </c>
      <c r="D187" s="42" t="s">
        <v>1341</v>
      </c>
      <c r="E187" s="43" t="s">
        <v>1388</v>
      </c>
      <c r="F187" s="43" t="s">
        <v>1359</v>
      </c>
      <c r="G187" s="43" t="s">
        <v>602</v>
      </c>
      <c r="H187" s="21"/>
      <c r="I187" s="21"/>
      <c r="J187" s="43" t="s">
        <v>514</v>
      </c>
      <c r="K187" s="42" t="s">
        <v>1417</v>
      </c>
      <c r="L187" s="45" t="s">
        <v>1326</v>
      </c>
      <c r="M187" s="46">
        <v>1</v>
      </c>
      <c r="N187" s="45" t="s">
        <v>603</v>
      </c>
      <c r="O187" s="26"/>
      <c r="P187" s="26"/>
      <c r="Q187" s="26"/>
      <c r="R187" s="26"/>
      <c r="S187" s="47"/>
      <c r="T187" s="47" t="s">
        <v>1313</v>
      </c>
      <c r="U187" s="47"/>
      <c r="V187" s="47">
        <v>1730000</v>
      </c>
      <c r="W187" s="47">
        <v>0</v>
      </c>
      <c r="X187" s="30">
        <f>SUM(T187:W187)-U187-V187</f>
        <v>0</v>
      </c>
      <c r="Y187" s="30">
        <f t="shared" si="26"/>
        <v>0</v>
      </c>
      <c r="Z187" s="48">
        <f t="shared" si="25"/>
        <v>0</v>
      </c>
      <c r="AA187" s="48"/>
      <c r="AB187" s="30">
        <f t="shared" si="27"/>
        <v>0</v>
      </c>
      <c r="AC187" s="26"/>
      <c r="AD187" s="31"/>
      <c r="AE187" s="49"/>
      <c r="AF187" s="42" t="s">
        <v>1314</v>
      </c>
      <c r="AG187" s="50">
        <f>IF( B187&gt;=DATE(2026,1,23),IF($AF187="Khách hàng thông thường", IFERROR(VLOOKUP($J187,'[1]CSBH THƯỞNG XE'!$I$1:$M$22,3,0),0),IF(OR($AF187="Khách hàng chuyển đổi xe xăng",$AF187="Khách hàng Khối Quân đội - Công An"),IFERROR(VLOOKUP($J187,'[1]CSBH THƯỞNG XE'!$I$1:$M$22,4,0),0),0)), 0)</f>
        <v>8000000</v>
      </c>
      <c r="AH187" s="33"/>
      <c r="AI187" s="33"/>
      <c r="AJ187" s="34">
        <f t="shared" si="28"/>
        <v>5600000</v>
      </c>
      <c r="AK187" s="51">
        <f t="shared" si="34"/>
        <v>5600000</v>
      </c>
      <c r="AL187" s="52">
        <v>4000000</v>
      </c>
      <c r="AM187" s="53"/>
      <c r="AN187" s="37">
        <f>IF(AP187="Voucher giờ trái đất",VLOOKUP(J187,'[1]CSBH THƯỞNG XE'!$I$3:$R$1000,10,0),0)</f>
        <v>0</v>
      </c>
      <c r="AO187" s="55">
        <f t="shared" si="29"/>
        <v>5600000</v>
      </c>
      <c r="AQ187" s="158">
        <f>SUMIF('Báo cáo lợi nhuận từng xe (2)'!$E$5:$E$245,'Lương năng suất'!N187,'Báo cáo lợi nhuận từng xe (2)'!$L$5:$L$245)</f>
        <v>5600000</v>
      </c>
      <c r="AR187" s="158">
        <f t="shared" si="30"/>
        <v>0</v>
      </c>
    </row>
    <row r="188" spans="1:44" ht="51" customHeight="1" x14ac:dyDescent="0.25">
      <c r="A188" s="40">
        <v>46108</v>
      </c>
      <c r="B188" s="40">
        <v>46111</v>
      </c>
      <c r="C188" s="41" t="s">
        <v>1136</v>
      </c>
      <c r="D188" s="42" t="s">
        <v>1315</v>
      </c>
      <c r="E188" s="43" t="s">
        <v>1316</v>
      </c>
      <c r="F188" s="43" t="s">
        <v>1317</v>
      </c>
      <c r="G188" s="43" t="s">
        <v>557</v>
      </c>
      <c r="H188" s="21"/>
      <c r="I188" s="21"/>
      <c r="J188" s="43" t="s">
        <v>514</v>
      </c>
      <c r="K188" s="42" t="s">
        <v>1443</v>
      </c>
      <c r="L188" s="45" t="s">
        <v>1330</v>
      </c>
      <c r="M188" s="46">
        <v>1</v>
      </c>
      <c r="N188" s="45" t="s">
        <v>558</v>
      </c>
      <c r="O188" s="26"/>
      <c r="P188" s="26"/>
      <c r="Q188" s="26"/>
      <c r="R188" s="26"/>
      <c r="S188" s="47"/>
      <c r="T188" s="47">
        <v>0</v>
      </c>
      <c r="U188" s="47"/>
      <c r="V188" s="47">
        <v>0</v>
      </c>
      <c r="W188" s="47">
        <v>0</v>
      </c>
      <c r="X188" s="48">
        <f>SUM(T188:W188)-U188</f>
        <v>0</v>
      </c>
      <c r="Y188" s="30">
        <f t="shared" si="26"/>
        <v>0</v>
      </c>
      <c r="Z188" s="48">
        <f t="shared" si="25"/>
        <v>0</v>
      </c>
      <c r="AA188" s="48"/>
      <c r="AB188" s="30">
        <f t="shared" si="27"/>
        <v>0</v>
      </c>
      <c r="AC188" s="26"/>
      <c r="AD188" s="31"/>
      <c r="AE188" s="49"/>
      <c r="AF188" s="42" t="s">
        <v>1314</v>
      </c>
      <c r="AG188" s="50">
        <f>IF( B188&gt;=DATE(2026,1,23),IF($AF188="Khách hàng thông thường", IFERROR(VLOOKUP($J188,'[1]CSBH THƯỞNG XE'!$I$1:$M$22,3,0),0),IF(OR($AF188="Khách hàng chuyển đổi xe xăng",$AF188="Khách hàng Khối Quân đội - Công An"),IFERROR(VLOOKUP($J188,'[1]CSBH THƯỞNG XE'!$I$1:$M$22,4,0),0),0)), 0)</f>
        <v>8000000</v>
      </c>
      <c r="AH188" s="33"/>
      <c r="AI188" s="33"/>
      <c r="AJ188" s="34">
        <f t="shared" si="28"/>
        <v>5600000</v>
      </c>
      <c r="AK188" s="51">
        <f t="shared" si="34"/>
        <v>5600000</v>
      </c>
      <c r="AL188" s="52">
        <v>0</v>
      </c>
      <c r="AM188" s="53"/>
      <c r="AN188" s="37">
        <f>IF(AP188="Voucher giờ trái đất",VLOOKUP(J188,'[1]CSBH THƯỞNG XE'!$I$3:$R$1000,10,0),0)</f>
        <v>0</v>
      </c>
      <c r="AO188" s="55">
        <f t="shared" si="29"/>
        <v>5600000</v>
      </c>
      <c r="AQ188" s="158">
        <f>SUMIF('Báo cáo lợi nhuận từng xe (2)'!$E$5:$E$245,'Lương năng suất'!N188,'Báo cáo lợi nhuận từng xe (2)'!$L$5:$L$245)</f>
        <v>5600000</v>
      </c>
      <c r="AR188" s="158">
        <f t="shared" si="30"/>
        <v>0</v>
      </c>
    </row>
    <row r="189" spans="1:44" ht="51" customHeight="1" x14ac:dyDescent="0.25">
      <c r="A189" s="40">
        <v>46108</v>
      </c>
      <c r="B189" s="40">
        <v>46111</v>
      </c>
      <c r="C189" s="41" t="s">
        <v>1138</v>
      </c>
      <c r="D189" s="42" t="s">
        <v>1315</v>
      </c>
      <c r="E189" s="43" t="s">
        <v>1344</v>
      </c>
      <c r="F189" s="43" t="s">
        <v>1345</v>
      </c>
      <c r="G189" s="43" t="s">
        <v>59</v>
      </c>
      <c r="H189" s="21"/>
      <c r="I189" s="21"/>
      <c r="J189" s="43" t="s">
        <v>1373</v>
      </c>
      <c r="K189" s="42" t="s">
        <v>1422</v>
      </c>
      <c r="L189" s="45" t="s">
        <v>1326</v>
      </c>
      <c r="M189" s="46">
        <v>1</v>
      </c>
      <c r="N189" s="45" t="s">
        <v>60</v>
      </c>
      <c r="O189" s="26"/>
      <c r="P189" s="26"/>
      <c r="Q189" s="26"/>
      <c r="R189" s="26"/>
      <c r="S189" s="47"/>
      <c r="T189" s="56">
        <v>6736364</v>
      </c>
      <c r="U189" s="47"/>
      <c r="V189" s="47">
        <v>0</v>
      </c>
      <c r="W189" s="47">
        <v>0</v>
      </c>
      <c r="X189" s="30">
        <f>SUM(T189:W189)-U189-T189</f>
        <v>0</v>
      </c>
      <c r="Y189" s="30">
        <f t="shared" si="26"/>
        <v>0</v>
      </c>
      <c r="Z189" s="48">
        <f t="shared" si="25"/>
        <v>0</v>
      </c>
      <c r="AA189" s="161">
        <v>1352272.7272727275</v>
      </c>
      <c r="AB189" s="30">
        <f t="shared" si="27"/>
        <v>0</v>
      </c>
      <c r="AC189" s="26"/>
      <c r="AD189" s="31"/>
      <c r="AE189" s="49"/>
      <c r="AF189" s="42" t="s">
        <v>1314</v>
      </c>
      <c r="AG189" s="50">
        <f>IF( B189&gt;=DATE(2026,1,23),IF($AF189="Khách hàng thông thường", IFERROR(VLOOKUP($J189,'[1]CSBH THƯỞNG XE'!$I$1:$M$22,3,0),0),IF(OR($AF189="Khách hàng chuyển đổi xe xăng",$AF189="Khách hàng Khối Quân đội - Công An"),IFERROR(VLOOKUP($J189,'[1]CSBH THƯỞNG XE'!$I$1:$M$22,4,0),0),0)), 0)</f>
        <v>19000000</v>
      </c>
      <c r="AH189" s="33"/>
      <c r="AI189" s="33"/>
      <c r="AJ189" s="34">
        <f t="shared" si="28"/>
        <v>13300000</v>
      </c>
      <c r="AK189" s="51">
        <f t="shared" si="34"/>
        <v>13300000</v>
      </c>
      <c r="AL189" s="52">
        <v>12000000</v>
      </c>
      <c r="AM189" s="53"/>
      <c r="AN189" s="37">
        <f>IF(AP189="Voucher giờ trái đất",VLOOKUP(J189,'[1]CSBH THƯỞNG XE'!$I$3:$R$1000,10,0),0)</f>
        <v>0</v>
      </c>
      <c r="AO189" s="55">
        <f t="shared" si="29"/>
        <v>13300000</v>
      </c>
      <c r="AQ189" s="158">
        <f>SUMIF('Báo cáo lợi nhuận từng xe (2)'!$E$5:$E$245,'Lương năng suất'!N189,'Báo cáo lợi nhuận từng xe (2)'!$L$5:$L$245)</f>
        <v>13300000</v>
      </c>
      <c r="AR189" s="158">
        <f t="shared" si="30"/>
        <v>0</v>
      </c>
    </row>
    <row r="190" spans="1:44" ht="51" customHeight="1" x14ac:dyDescent="0.25">
      <c r="A190" s="40">
        <v>46108</v>
      </c>
      <c r="B190" s="40">
        <v>46111</v>
      </c>
      <c r="C190" s="41" t="s">
        <v>1140</v>
      </c>
      <c r="D190" s="42" t="s">
        <v>1333</v>
      </c>
      <c r="E190" s="43" t="s">
        <v>1356</v>
      </c>
      <c r="F190" s="43" t="s">
        <v>1339</v>
      </c>
      <c r="G190" s="43" t="s">
        <v>370</v>
      </c>
      <c r="H190" s="21"/>
      <c r="I190" s="21"/>
      <c r="J190" s="43" t="s">
        <v>1355</v>
      </c>
      <c r="K190" s="42" t="s">
        <v>334</v>
      </c>
      <c r="L190" s="45" t="s">
        <v>1340</v>
      </c>
      <c r="M190" s="46">
        <v>1</v>
      </c>
      <c r="N190" s="45" t="s">
        <v>371</v>
      </c>
      <c r="O190" s="26"/>
      <c r="P190" s="26"/>
      <c r="Q190" s="26"/>
      <c r="R190" s="26"/>
      <c r="S190" s="47"/>
      <c r="T190" s="47">
        <v>0</v>
      </c>
      <c r="U190" s="47"/>
      <c r="V190" s="47">
        <v>0</v>
      </c>
      <c r="W190" s="47">
        <v>11000000</v>
      </c>
      <c r="X190" s="30">
        <f>SUM(T190:W190)-U190-T190</f>
        <v>11000000</v>
      </c>
      <c r="Y190" s="30">
        <f t="shared" si="26"/>
        <v>11000000</v>
      </c>
      <c r="Z190" s="48">
        <f t="shared" si="25"/>
        <v>0</v>
      </c>
      <c r="AA190" s="48"/>
      <c r="AB190" s="30">
        <f t="shared" si="27"/>
        <v>0</v>
      </c>
      <c r="AC190" s="26"/>
      <c r="AD190" s="31"/>
      <c r="AE190" s="49"/>
      <c r="AF190" s="42" t="s">
        <v>1314</v>
      </c>
      <c r="AG190" s="50">
        <f>IF( B190&gt;=DATE(2026,1,23),IF($AF190="Khách hàng thông thường", IFERROR(VLOOKUP($J190,'[1]CSBH THƯỞNG XE'!$I$1:$M$22,3,0),0),IF(OR($AF190="Khách hàng chuyển đổi xe xăng",$AF190="Khách hàng Khối Quân đội - Công An"),IFERROR(VLOOKUP($J190,'[1]CSBH THƯỞNG XE'!$I$1:$M$22,4,0),0),0)), 0)</f>
        <v>19000000</v>
      </c>
      <c r="AH190" s="33"/>
      <c r="AI190" s="33"/>
      <c r="AJ190" s="34">
        <f t="shared" si="28"/>
        <v>5600000</v>
      </c>
      <c r="AK190" s="51">
        <f t="shared" si="34"/>
        <v>5600000</v>
      </c>
      <c r="AL190" s="52">
        <v>0</v>
      </c>
      <c r="AM190" s="53"/>
      <c r="AN190" s="37">
        <f>IF(AP190="Voucher giờ trái đất",VLOOKUP(J190,'[1]CSBH THƯỞNG XE'!$I$3:$R$1000,10,0),0)</f>
        <v>0</v>
      </c>
      <c r="AO190" s="55">
        <f t="shared" si="29"/>
        <v>5600000</v>
      </c>
      <c r="AQ190" s="158">
        <f>SUMIF('Báo cáo lợi nhuận từng xe (2)'!$E$5:$E$245,'Lương năng suất'!N190,'Báo cáo lợi nhuận từng xe (2)'!$L$5:$L$245)</f>
        <v>5600000</v>
      </c>
      <c r="AR190" s="158">
        <f t="shared" si="30"/>
        <v>0</v>
      </c>
    </row>
    <row r="191" spans="1:44" ht="51" customHeight="1" x14ac:dyDescent="0.25">
      <c r="A191" s="40">
        <v>46103</v>
      </c>
      <c r="B191" s="40">
        <v>46111</v>
      </c>
      <c r="C191" s="41" t="s">
        <v>1144</v>
      </c>
      <c r="D191" s="42" t="s">
        <v>1333</v>
      </c>
      <c r="E191" s="43" t="s">
        <v>1458</v>
      </c>
      <c r="F191" s="43" t="s">
        <v>1335</v>
      </c>
      <c r="G191" s="43" t="s">
        <v>492</v>
      </c>
      <c r="H191" s="21"/>
      <c r="I191" s="21"/>
      <c r="J191" s="43" t="s">
        <v>1329</v>
      </c>
      <c r="K191" s="42" t="s">
        <v>1336</v>
      </c>
      <c r="L191" s="45" t="s">
        <v>1340</v>
      </c>
      <c r="M191" s="46">
        <v>1</v>
      </c>
      <c r="N191" s="45" t="s">
        <v>493</v>
      </c>
      <c r="O191" s="26"/>
      <c r="P191" s="26"/>
      <c r="Q191" s="26"/>
      <c r="R191" s="26"/>
      <c r="S191" s="47"/>
      <c r="T191" s="47">
        <v>0</v>
      </c>
      <c r="U191" s="47"/>
      <c r="V191" s="47">
        <v>0</v>
      </c>
      <c r="W191" s="47">
        <v>3000000</v>
      </c>
      <c r="X191" s="30">
        <f>SUM(T191:W191)-U191-T191</f>
        <v>3000000</v>
      </c>
      <c r="Y191" s="30">
        <f t="shared" si="26"/>
        <v>3000000</v>
      </c>
      <c r="Z191" s="48">
        <f t="shared" si="25"/>
        <v>0</v>
      </c>
      <c r="AA191" s="48"/>
      <c r="AB191" s="30">
        <f t="shared" si="27"/>
        <v>0</v>
      </c>
      <c r="AC191" s="26"/>
      <c r="AD191" s="31"/>
      <c r="AE191" s="49"/>
      <c r="AF191" s="42" t="s">
        <v>1314</v>
      </c>
      <c r="AG191" s="50">
        <f>IF( B191&gt;=DATE(2026,1,23),IF($AF191="Khách hàng thông thường", IFERROR(VLOOKUP($J191,'[1]CSBH THƯỞNG XE'!$I$1:$M$22,3,0),0),IF(OR($AF191="Khách hàng chuyển đổi xe xăng",$AF191="Khách hàng Khối Quân đội - Công An"),IFERROR(VLOOKUP($J191,'[1]CSBH THƯỞNG XE'!$I$1:$M$22,4,0),0),0)), 0)</f>
        <v>15000000</v>
      </c>
      <c r="AH191" s="33"/>
      <c r="AI191" s="33"/>
      <c r="AJ191" s="34">
        <f t="shared" si="28"/>
        <v>8400000</v>
      </c>
      <c r="AK191" s="51">
        <f t="shared" si="34"/>
        <v>8400000</v>
      </c>
      <c r="AL191" s="52">
        <v>0</v>
      </c>
      <c r="AM191" s="53"/>
      <c r="AN191" s="37">
        <f>IF(AP191="Voucher giờ trái đất",VLOOKUP(J191,'[1]CSBH THƯỞNG XE'!$I$3:$R$1000,10,0),0)</f>
        <v>0</v>
      </c>
      <c r="AO191" s="55">
        <f t="shared" si="29"/>
        <v>8400000</v>
      </c>
      <c r="AQ191" s="158">
        <f>SUMIF('Báo cáo lợi nhuận từng xe (2)'!$E$5:$E$245,'Lương năng suất'!N191,'Báo cáo lợi nhuận từng xe (2)'!$L$5:$L$245)</f>
        <v>8400000</v>
      </c>
      <c r="AR191" s="158">
        <f t="shared" si="30"/>
        <v>0</v>
      </c>
    </row>
    <row r="192" spans="1:44" ht="51" customHeight="1" x14ac:dyDescent="0.25">
      <c r="A192" s="40">
        <v>46109</v>
      </c>
      <c r="B192" s="40">
        <v>46111</v>
      </c>
      <c r="C192" s="41" t="s">
        <v>1146</v>
      </c>
      <c r="D192" s="42" t="s">
        <v>1333</v>
      </c>
      <c r="E192" s="43" t="s">
        <v>1459</v>
      </c>
      <c r="F192" s="43" t="s">
        <v>1335</v>
      </c>
      <c r="G192" s="43" t="s">
        <v>86</v>
      </c>
      <c r="H192" s="21"/>
      <c r="I192" s="21"/>
      <c r="J192" s="43" t="s">
        <v>1415</v>
      </c>
      <c r="K192" s="42" t="s">
        <v>1434</v>
      </c>
      <c r="L192" s="45" t="s">
        <v>1340</v>
      </c>
      <c r="M192" s="46">
        <v>1</v>
      </c>
      <c r="N192" s="45" t="s">
        <v>87</v>
      </c>
      <c r="O192" s="26"/>
      <c r="P192" s="26"/>
      <c r="Q192" s="26"/>
      <c r="R192" s="26"/>
      <c r="S192" s="47"/>
      <c r="T192" s="47">
        <v>0</v>
      </c>
      <c r="U192" s="47"/>
      <c r="V192" s="47">
        <v>0</v>
      </c>
      <c r="W192" s="47">
        <v>5000000</v>
      </c>
      <c r="X192" s="30">
        <f>SUM(T192:W192)-U192-T192</f>
        <v>5000000</v>
      </c>
      <c r="Y192" s="30">
        <f t="shared" si="26"/>
        <v>5000000</v>
      </c>
      <c r="Z192" s="48">
        <f t="shared" si="25"/>
        <v>0</v>
      </c>
      <c r="AA192" s="48"/>
      <c r="AB192" s="30">
        <f t="shared" si="27"/>
        <v>0</v>
      </c>
      <c r="AC192" s="26"/>
      <c r="AD192" s="31"/>
      <c r="AE192" s="49"/>
      <c r="AF192" s="42" t="s">
        <v>1314</v>
      </c>
      <c r="AG192" s="50">
        <f>IF( B192&gt;=DATE(2026,1,23),IF($AF192="Khách hàng thông thường", IFERROR(VLOOKUP($J192,'[1]CSBH THƯỞNG XE'!$I$1:$M$22,3,0),0),IF(OR($AF192="Khách hàng chuyển đổi xe xăng",$AF192="Khách hàng Khối Quân đội - Công An"),IFERROR(VLOOKUP($J192,'[1]CSBH THƯỞNG XE'!$I$1:$M$22,4,0),0),0)), 0)</f>
        <v>18000000</v>
      </c>
      <c r="AH192" s="33"/>
      <c r="AI192" s="33"/>
      <c r="AJ192" s="34">
        <f t="shared" si="28"/>
        <v>9100000</v>
      </c>
      <c r="AK192" s="51">
        <f t="shared" si="34"/>
        <v>9100000</v>
      </c>
      <c r="AL192" s="52">
        <v>0</v>
      </c>
      <c r="AM192" s="53"/>
      <c r="AN192" s="37">
        <f>IF(AP192="Voucher giờ trái đất",VLOOKUP(J192,'[1]CSBH THƯỞNG XE'!$I$3:$R$1000,10,0),0)</f>
        <v>0</v>
      </c>
      <c r="AO192" s="55">
        <f t="shared" si="29"/>
        <v>9100000</v>
      </c>
      <c r="AQ192" s="158">
        <f>SUMIF('Báo cáo lợi nhuận từng xe (2)'!$E$5:$E$245,'Lương năng suất'!N192,'Báo cáo lợi nhuận từng xe (2)'!$L$5:$L$245)</f>
        <v>9100000</v>
      </c>
      <c r="AR192" s="158">
        <f t="shared" si="30"/>
        <v>0</v>
      </c>
    </row>
    <row r="193" spans="1:44" ht="51" customHeight="1" x14ac:dyDescent="0.25">
      <c r="A193" s="40">
        <v>46102</v>
      </c>
      <c r="B193" s="40">
        <v>46111</v>
      </c>
      <c r="C193" s="41" t="s">
        <v>1148</v>
      </c>
      <c r="D193" s="42" t="s">
        <v>1333</v>
      </c>
      <c r="E193" s="43" t="s">
        <v>1356</v>
      </c>
      <c r="F193" s="43" t="s">
        <v>1339</v>
      </c>
      <c r="G193" s="43" t="s">
        <v>409</v>
      </c>
      <c r="H193" s="21"/>
      <c r="I193" s="21"/>
      <c r="J193" s="43" t="s">
        <v>514</v>
      </c>
      <c r="K193" s="42" t="s">
        <v>1460</v>
      </c>
      <c r="L193" s="45" t="s">
        <v>1426</v>
      </c>
      <c r="M193" s="46">
        <v>1</v>
      </c>
      <c r="N193" s="45" t="s">
        <v>555</v>
      </c>
      <c r="O193" s="26"/>
      <c r="P193" s="26"/>
      <c r="Q193" s="26"/>
      <c r="R193" s="26"/>
      <c r="S193" s="47"/>
      <c r="T193" s="47">
        <v>0</v>
      </c>
      <c r="U193" s="47"/>
      <c r="V193" s="47">
        <v>0</v>
      </c>
      <c r="W193" s="47">
        <v>0</v>
      </c>
      <c r="X193" s="48">
        <f>SUM(T193:W193)-U193</f>
        <v>0</v>
      </c>
      <c r="Y193" s="30">
        <f t="shared" si="26"/>
        <v>0</v>
      </c>
      <c r="Z193" s="48">
        <f t="shared" si="25"/>
        <v>0</v>
      </c>
      <c r="AA193" s="48"/>
      <c r="AB193" s="30">
        <f t="shared" si="27"/>
        <v>0</v>
      </c>
      <c r="AC193" s="26"/>
      <c r="AD193" s="31"/>
      <c r="AE193" s="49"/>
      <c r="AF193" s="42" t="s">
        <v>1314</v>
      </c>
      <c r="AG193" s="50">
        <f>IF( B193&gt;=DATE(2026,1,23),IF($AF193="Khách hàng thông thường", IFERROR(VLOOKUP($J193,'[1]CSBH THƯỞNG XE'!$I$1:$M$22,3,0),0),IF(OR($AF193="Khách hàng chuyển đổi xe xăng",$AF193="Khách hàng Khối Quân đội - Công An"),IFERROR(VLOOKUP($J193,'[1]CSBH THƯỞNG XE'!$I$1:$M$22,4,0),0),0)), 0)</f>
        <v>8000000</v>
      </c>
      <c r="AH193" s="33"/>
      <c r="AI193" s="33"/>
      <c r="AJ193" s="34">
        <f t="shared" si="28"/>
        <v>5600000</v>
      </c>
      <c r="AK193" s="51">
        <f t="shared" si="34"/>
        <v>5600000</v>
      </c>
      <c r="AL193" s="52">
        <v>0</v>
      </c>
      <c r="AM193" s="53"/>
      <c r="AN193" s="37">
        <f>IF(AP193="Voucher giờ trái đất",VLOOKUP(J193,'[1]CSBH THƯỞNG XE'!$I$3:$R$1000,10,0),0)</f>
        <v>0</v>
      </c>
      <c r="AO193" s="55">
        <f t="shared" si="29"/>
        <v>5600000</v>
      </c>
      <c r="AQ193" s="158">
        <f>SUMIF('Báo cáo lợi nhuận từng xe (2)'!$E$5:$E$245,'Lương năng suất'!N193,'Báo cáo lợi nhuận từng xe (2)'!$L$5:$L$245)</f>
        <v>5600000</v>
      </c>
      <c r="AR193" s="158">
        <f t="shared" si="30"/>
        <v>0</v>
      </c>
    </row>
    <row r="194" spans="1:44" ht="51" customHeight="1" x14ac:dyDescent="0.25">
      <c r="A194" s="40">
        <v>46103</v>
      </c>
      <c r="B194" s="40">
        <v>46111</v>
      </c>
      <c r="C194" s="41" t="s">
        <v>1152</v>
      </c>
      <c r="D194" s="42" t="s">
        <v>1341</v>
      </c>
      <c r="E194" s="43" t="s">
        <v>1402</v>
      </c>
      <c r="F194" s="43" t="s">
        <v>1371</v>
      </c>
      <c r="G194" s="43" t="s">
        <v>199</v>
      </c>
      <c r="H194" s="21"/>
      <c r="I194" s="21"/>
      <c r="J194" s="43" t="s">
        <v>1311</v>
      </c>
      <c r="K194" s="42" t="s">
        <v>1390</v>
      </c>
      <c r="L194" s="45" t="s">
        <v>1312</v>
      </c>
      <c r="M194" s="46">
        <v>1</v>
      </c>
      <c r="N194" s="45" t="s">
        <v>200</v>
      </c>
      <c r="O194" s="26"/>
      <c r="P194" s="26"/>
      <c r="Q194" s="26"/>
      <c r="R194" s="26"/>
      <c r="S194" s="47"/>
      <c r="T194" s="47">
        <v>9857000</v>
      </c>
      <c r="U194" s="47"/>
      <c r="V194" s="47">
        <v>2443000</v>
      </c>
      <c r="W194" s="47">
        <v>12000000</v>
      </c>
      <c r="X194" s="161">
        <f t="shared" ref="X194:X195" si="39">SUM(T194:W194)-U194</f>
        <v>24300000</v>
      </c>
      <c r="Y194" s="162">
        <f t="shared" ref="Y194:Y195" ca="1" si="40">AB194+W194</f>
        <v>12000000</v>
      </c>
      <c r="Z194" s="48">
        <f t="shared" si="25"/>
        <v>12300000</v>
      </c>
      <c r="AA194" s="30">
        <f>IF(OR(T194 &gt; VLOOKUP(J194,'[1]CSBH THƯỞNG XE'!$J$26:$R$34,6,0), ISTEXT(T194)),
    VLOOKUP(J194,'[1]CSBH THƯỞNG XE'!$J$26:$R$34,9,0),
0)</f>
        <v>677818.18181818165</v>
      </c>
      <c r="AB194" s="30">
        <f t="shared" ca="1" si="27"/>
        <v>0</v>
      </c>
      <c r="AC194" s="26"/>
      <c r="AD194" s="31"/>
      <c r="AE194" s="49"/>
      <c r="AF194" s="42" t="s">
        <v>1314</v>
      </c>
      <c r="AG194" s="50">
        <f>IF( B194&gt;=DATE(2026,1,23),IF($AF194="Khách hàng thông thường", IFERROR(VLOOKUP($J194,'[1]CSBH THƯỞNG XE'!$I$1:$M$22,3,0),0),IF(OR($AF194="Khách hàng chuyển đổi xe xăng",$AF194="Khách hàng Khối Quân đội - Công An"),IFERROR(VLOOKUP($J194,'[1]CSBH THƯỞNG XE'!$I$1:$M$22,4,0),0),0)), 0)</f>
        <v>18000000</v>
      </c>
      <c r="AH194" s="33"/>
      <c r="AI194" s="33"/>
      <c r="AJ194" s="34">
        <f t="shared" ca="1" si="28"/>
        <v>4200000</v>
      </c>
      <c r="AK194" s="51">
        <f t="shared" ca="1" si="34"/>
        <v>4200000</v>
      </c>
      <c r="AL194" s="52">
        <v>0</v>
      </c>
      <c r="AM194" s="53"/>
      <c r="AN194" s="37">
        <f>IF(AP194="Voucher giờ trái đất",VLOOKUP(J194,'[1]CSBH THƯỞNG XE'!$I$3:$R$1000,10,0),0)</f>
        <v>0</v>
      </c>
      <c r="AO194" s="55">
        <f t="shared" ca="1" si="29"/>
        <v>4200000</v>
      </c>
      <c r="AQ194" s="158">
        <f ca="1">SUMIF('Báo cáo lợi nhuận từng xe (2)'!$E$5:$E$245,'Lương năng suất'!N194,'Báo cáo lợi nhuận từng xe (2)'!$L$5:$L$245)</f>
        <v>4200000</v>
      </c>
      <c r="AR194" s="158">
        <f t="shared" ca="1" si="30"/>
        <v>0</v>
      </c>
    </row>
    <row r="195" spans="1:44" ht="51" customHeight="1" x14ac:dyDescent="0.25">
      <c r="A195" s="40">
        <v>46103</v>
      </c>
      <c r="B195" s="40">
        <v>46111</v>
      </c>
      <c r="C195" s="41" t="s">
        <v>1154</v>
      </c>
      <c r="D195" s="42" t="s">
        <v>1341</v>
      </c>
      <c r="E195" s="43" t="s">
        <v>1402</v>
      </c>
      <c r="F195" s="43" t="s">
        <v>1371</v>
      </c>
      <c r="G195" s="43" t="s">
        <v>136</v>
      </c>
      <c r="H195" s="21"/>
      <c r="I195" s="21"/>
      <c r="J195" s="43" t="s">
        <v>1311</v>
      </c>
      <c r="K195" s="42" t="s">
        <v>1390</v>
      </c>
      <c r="L195" s="45" t="s">
        <v>1326</v>
      </c>
      <c r="M195" s="46">
        <v>1</v>
      </c>
      <c r="N195" s="45" t="s">
        <v>137</v>
      </c>
      <c r="O195" s="26"/>
      <c r="P195" s="26"/>
      <c r="Q195" s="26"/>
      <c r="R195" s="26"/>
      <c r="S195" s="47"/>
      <c r="T195" s="47">
        <v>9857000</v>
      </c>
      <c r="U195" s="47">
        <v>2632000</v>
      </c>
      <c r="V195" s="166"/>
      <c r="W195" s="47">
        <v>0</v>
      </c>
      <c r="X195" s="161">
        <f t="shared" si="39"/>
        <v>9857000</v>
      </c>
      <c r="Y195" s="162">
        <f t="shared" ca="1" si="40"/>
        <v>0</v>
      </c>
      <c r="Z195" s="48">
        <f t="shared" si="25"/>
        <v>0</v>
      </c>
      <c r="AA195" s="30">
        <f>IF(OR(T195 &gt; VLOOKUP(J195,'[1]CSBH THƯỞNG XE'!$J$26:$R$34,6,0), ISTEXT(T195)),
    VLOOKUP(J195,'[1]CSBH THƯỞNG XE'!$J$26:$R$34,9,0),
0)</f>
        <v>677818.18181818165</v>
      </c>
      <c r="AB195" s="30">
        <f t="shared" ca="1" si="27"/>
        <v>0</v>
      </c>
      <c r="AC195" s="26"/>
      <c r="AD195" s="31"/>
      <c r="AE195" s="49"/>
      <c r="AF195" s="42" t="s">
        <v>1314</v>
      </c>
      <c r="AG195" s="50">
        <f>IF( B195&gt;=DATE(2026,1,23),IF($AF195="Khách hàng thông thường", IFERROR(VLOOKUP($J195,'[1]CSBH THƯỞNG XE'!$I$1:$M$22,3,0),0),IF(OR($AF195="Khách hàng chuyển đổi xe xăng",$AF195="Khách hàng Khối Quân đội - Công An"),IFERROR(VLOOKUP($J195,'[1]CSBH THƯỞNG XE'!$I$1:$M$22,4,0),0),0)), 0)</f>
        <v>18000000</v>
      </c>
      <c r="AH195" s="33"/>
      <c r="AI195" s="33"/>
      <c r="AJ195" s="34">
        <f t="shared" ca="1" si="28"/>
        <v>12600000</v>
      </c>
      <c r="AK195" s="51">
        <f t="shared" ca="1" si="34"/>
        <v>9968000</v>
      </c>
      <c r="AL195" s="52">
        <v>4000000</v>
      </c>
      <c r="AM195" s="47">
        <v>2632000</v>
      </c>
      <c r="AN195" s="37">
        <f>IF(AP195="Voucher giờ trái đất",VLOOKUP(J195,'[1]CSBH THƯỞNG XE'!$I$3:$R$1000,10,0),0)</f>
        <v>0</v>
      </c>
      <c r="AO195" s="55">
        <f t="shared" ca="1" si="29"/>
        <v>9968000</v>
      </c>
      <c r="AQ195" s="158">
        <f ca="1">SUMIF('Báo cáo lợi nhuận từng xe (2)'!$E$5:$E$245,'Lương năng suất'!N195,'Báo cáo lợi nhuận từng xe (2)'!$L$5:$L$245)</f>
        <v>4200000</v>
      </c>
      <c r="AR195" s="158">
        <f t="shared" ca="1" si="30"/>
        <v>0</v>
      </c>
    </row>
    <row r="196" spans="1:44" ht="51" customHeight="1" x14ac:dyDescent="0.25">
      <c r="A196" s="40">
        <v>46107</v>
      </c>
      <c r="B196" s="40">
        <v>46111</v>
      </c>
      <c r="C196" s="41" t="s">
        <v>1156</v>
      </c>
      <c r="D196" s="42" t="s">
        <v>1333</v>
      </c>
      <c r="E196" s="43" t="s">
        <v>1399</v>
      </c>
      <c r="F196" s="43" t="s">
        <v>1335</v>
      </c>
      <c r="G196" s="43" t="s">
        <v>460</v>
      </c>
      <c r="H196" s="21"/>
      <c r="I196" s="21"/>
      <c r="J196" s="43" t="s">
        <v>1329</v>
      </c>
      <c r="K196" s="42" t="s">
        <v>1336</v>
      </c>
      <c r="L196" s="45" t="s">
        <v>1337</v>
      </c>
      <c r="M196" s="46">
        <v>1</v>
      </c>
      <c r="N196" s="45" t="s">
        <v>461</v>
      </c>
      <c r="O196" s="26"/>
      <c r="P196" s="26"/>
      <c r="Q196" s="26"/>
      <c r="R196" s="26"/>
      <c r="S196" s="47"/>
      <c r="T196" s="47">
        <v>0</v>
      </c>
      <c r="U196" s="47"/>
      <c r="V196" s="47">
        <v>0</v>
      </c>
      <c r="W196" s="47">
        <v>10000000</v>
      </c>
      <c r="X196" s="30">
        <f>SUM(T196:W196)-U196-T196</f>
        <v>10000000</v>
      </c>
      <c r="Y196" s="30">
        <f t="shared" si="26"/>
        <v>10000000</v>
      </c>
      <c r="Z196" s="48">
        <f t="shared" ref="Z196:Z244" si="41">IF(OR(J196="VF3",J196="VF3 Plus",J196="VF3 (Nông thôn)",J196="Minio Green",J196="EC Van"),IF(X196&lt;=6000000,0,X196-6000000),IF(OR(J196="VF5",J196="Herio Green"),IF(X196&lt;=10000000,0,X196-10000000),IF(OR(J196="VF6 Eco",J196="VF6 Plus",J196="Nerio Green",J196="Limo Green",J196="Limo MPV 7"),IF(X196&lt;=12000000,0,X196-12000000),IF(OR(J196="VF7 Eco",J196="VF7 Plus"),IF(X196&lt;=15000000,0,X196-15000000),IF(OR(J196="VF8 Eco",J196="VF8 Plus"),IF(X196&lt;=20000000,0,X196-20000000),IF(OR(J196="VF9 Eco",J196="VF9 Plus"),IF(X196&lt;=25000000,0,X196-25000000),0))))))</f>
        <v>0</v>
      </c>
      <c r="AA196" s="48"/>
      <c r="AB196" s="30">
        <f t="shared" si="27"/>
        <v>0</v>
      </c>
      <c r="AC196" s="26"/>
      <c r="AD196" s="31"/>
      <c r="AE196" s="49"/>
      <c r="AF196" s="42" t="s">
        <v>1314</v>
      </c>
      <c r="AG196" s="50">
        <f>IF( B196&gt;=DATE(2026,1,23),IF($AF196="Khách hàng thông thường", IFERROR(VLOOKUP($J196,'[1]CSBH THƯỞNG XE'!$I$1:$M$22,3,0),0),IF(OR($AF196="Khách hàng chuyển đổi xe xăng",$AF196="Khách hàng Khối Quân đội - Công An"),IFERROR(VLOOKUP($J196,'[1]CSBH THƯỞNG XE'!$I$1:$M$22,4,0),0),0)), 0)</f>
        <v>15000000</v>
      </c>
      <c r="AH196" s="33"/>
      <c r="AI196" s="33"/>
      <c r="AJ196" s="34">
        <f t="shared" si="28"/>
        <v>3500000</v>
      </c>
      <c r="AK196" s="51">
        <f t="shared" si="34"/>
        <v>3500000</v>
      </c>
      <c r="AL196" s="52">
        <v>0</v>
      </c>
      <c r="AM196" s="53"/>
      <c r="AN196" s="37">
        <f>IF(AP196="Voucher giờ trái đất",VLOOKUP(J196,'[1]CSBH THƯỞNG XE'!$I$3:$R$1000,10,0),0)</f>
        <v>0</v>
      </c>
      <c r="AO196" s="55">
        <f t="shared" si="29"/>
        <v>3500000</v>
      </c>
      <c r="AQ196" s="158">
        <f>SUMIF('Báo cáo lợi nhuận từng xe (2)'!$E$5:$E$245,'Lương năng suất'!N196,'Báo cáo lợi nhuận từng xe (2)'!$L$5:$L$245)</f>
        <v>3500000</v>
      </c>
      <c r="AR196" s="158">
        <f t="shared" si="30"/>
        <v>0</v>
      </c>
    </row>
    <row r="197" spans="1:44" ht="51" customHeight="1" x14ac:dyDescent="0.25">
      <c r="A197" s="40">
        <v>46109</v>
      </c>
      <c r="B197" s="40">
        <v>46111</v>
      </c>
      <c r="C197" s="41" t="s">
        <v>1158</v>
      </c>
      <c r="D197" s="42" t="s">
        <v>1333</v>
      </c>
      <c r="E197" s="43" t="s">
        <v>1384</v>
      </c>
      <c r="F197" s="43" t="s">
        <v>1339</v>
      </c>
      <c r="G197" s="43" t="s">
        <v>294</v>
      </c>
      <c r="H197" s="21"/>
      <c r="I197" s="21"/>
      <c r="J197" s="43" t="s">
        <v>1311</v>
      </c>
      <c r="K197" s="42" t="s">
        <v>1311</v>
      </c>
      <c r="L197" s="45" t="s">
        <v>1337</v>
      </c>
      <c r="M197" s="46">
        <v>1</v>
      </c>
      <c r="N197" s="45" t="s">
        <v>295</v>
      </c>
      <c r="O197" s="26"/>
      <c r="P197" s="26"/>
      <c r="Q197" s="26"/>
      <c r="R197" s="26"/>
      <c r="S197" s="47"/>
      <c r="T197" s="47">
        <v>0</v>
      </c>
      <c r="U197" s="47"/>
      <c r="V197" s="47">
        <v>0</v>
      </c>
      <c r="W197" s="47">
        <v>8000000</v>
      </c>
      <c r="X197" s="30">
        <f t="shared" ref="X197:X198" si="42">SUM(T197:W197)-U197-T197</f>
        <v>8000000</v>
      </c>
      <c r="Y197" s="30">
        <f t="shared" ref="Y197:Y244" si="43">X197</f>
        <v>8000000</v>
      </c>
      <c r="Z197" s="48">
        <f t="shared" si="41"/>
        <v>0</v>
      </c>
      <c r="AA197" s="48"/>
      <c r="AB197" s="30">
        <f t="shared" ref="AB197:AB244" si="44">IF(AND(AQ197="KD", D197&lt;&gt;"Showroom Bến Lức", D197&lt;&gt;"Showroom Tân An"),AA197,0)</f>
        <v>0</v>
      </c>
      <c r="AC197" s="26"/>
      <c r="AD197" s="31"/>
      <c r="AE197" s="49"/>
      <c r="AF197" s="42" t="s">
        <v>1314</v>
      </c>
      <c r="AG197" s="50">
        <f>IF( B197&gt;=DATE(2026,1,23),IF($AF197="Khách hàng thông thường", IFERROR(VLOOKUP($J197,'[1]CSBH THƯỞNG XE'!$I$1:$M$22,3,0),0),IF(OR($AF197="Khách hàng chuyển đổi xe xăng",$AF197="Khách hàng Khối Quân đội - Công An"),IFERROR(VLOOKUP($J197,'[1]CSBH THƯỞNG XE'!$I$1:$M$22,4,0),0),0)), 0)</f>
        <v>18000000</v>
      </c>
      <c r="AH197" s="33"/>
      <c r="AI197" s="33"/>
      <c r="AJ197" s="34">
        <f t="shared" ref="AJ197:AJ244" si="45">+(AG197+AH197+AI197-Y197)*(70%+AW197+AX197+AY197)</f>
        <v>7000000</v>
      </c>
      <c r="AK197" s="51">
        <f t="shared" si="34"/>
        <v>7000000</v>
      </c>
      <c r="AL197" s="52">
        <v>0</v>
      </c>
      <c r="AM197" s="53"/>
      <c r="AN197" s="37">
        <f>IF(AP197="Voucher giờ trái đất",VLOOKUP(J197,'[1]CSBH THƯỞNG XE'!$I$3:$R$1000,10,0),0)</f>
        <v>0</v>
      </c>
      <c r="AO197" s="55">
        <f t="shared" ref="AO197:AO244" si="46">AK197-AN197</f>
        <v>7000000</v>
      </c>
      <c r="AQ197" s="158">
        <f>SUMIF('Báo cáo lợi nhuận từng xe (2)'!$E$5:$E$245,'Lương năng suất'!N197,'Báo cáo lợi nhuận từng xe (2)'!$L$5:$L$245)</f>
        <v>7000000</v>
      </c>
      <c r="AR197" s="158">
        <f t="shared" ref="AR197:AR244" si="47">AO197-AQ197</f>
        <v>0</v>
      </c>
    </row>
    <row r="198" spans="1:44" ht="51" customHeight="1" x14ac:dyDescent="0.25">
      <c r="A198" s="40">
        <v>46107</v>
      </c>
      <c r="B198" s="40">
        <v>46111</v>
      </c>
      <c r="C198" s="41" t="s">
        <v>1162</v>
      </c>
      <c r="D198" s="42" t="s">
        <v>1321</v>
      </c>
      <c r="E198" s="43" t="s">
        <v>1442</v>
      </c>
      <c r="F198" s="43" t="s">
        <v>1328</v>
      </c>
      <c r="G198" s="43" t="s">
        <v>385</v>
      </c>
      <c r="H198" s="21"/>
      <c r="I198" s="21"/>
      <c r="J198" s="43" t="s">
        <v>1355</v>
      </c>
      <c r="K198" s="42">
        <v>0</v>
      </c>
      <c r="L198" s="45" t="s">
        <v>1367</v>
      </c>
      <c r="M198" s="46">
        <v>1</v>
      </c>
      <c r="N198" s="45" t="s">
        <v>386</v>
      </c>
      <c r="O198" s="26"/>
      <c r="P198" s="26"/>
      <c r="Q198" s="26"/>
      <c r="R198" s="26"/>
      <c r="S198" s="47"/>
      <c r="T198" s="47"/>
      <c r="U198" s="47"/>
      <c r="V198" s="47" t="s">
        <v>1313</v>
      </c>
      <c r="W198" s="47">
        <v>15000000</v>
      </c>
      <c r="X198" s="30">
        <f t="shared" si="42"/>
        <v>15000000</v>
      </c>
      <c r="Y198" s="30">
        <f t="shared" si="43"/>
        <v>15000000</v>
      </c>
      <c r="Z198" s="48">
        <f t="shared" si="41"/>
        <v>3000000</v>
      </c>
      <c r="AA198" s="48"/>
      <c r="AB198" s="30">
        <f t="shared" si="44"/>
        <v>0</v>
      </c>
      <c r="AC198" s="26"/>
      <c r="AD198" s="31"/>
      <c r="AE198" s="49"/>
      <c r="AF198" s="42" t="s">
        <v>1314</v>
      </c>
      <c r="AG198" s="50">
        <f>IF( B198&gt;=DATE(2026,1,23),IF($AF198="Khách hàng thông thường", IFERROR(VLOOKUP($J198,'[1]CSBH THƯỞNG XE'!$I$1:$M$22,3,0),0),IF(OR($AF198="Khách hàng chuyển đổi xe xăng",$AF198="Khách hàng Khối Quân đội - Công An"),IFERROR(VLOOKUP($J198,'[1]CSBH THƯỞNG XE'!$I$1:$M$22,4,0),0),0)), 0)</f>
        <v>19000000</v>
      </c>
      <c r="AH198" s="33"/>
      <c r="AI198" s="33"/>
      <c r="AJ198" s="34">
        <f t="shared" si="45"/>
        <v>2800000</v>
      </c>
      <c r="AK198" s="51">
        <f t="shared" si="34"/>
        <v>2800000</v>
      </c>
      <c r="AL198" s="52">
        <v>0</v>
      </c>
      <c r="AM198" s="53"/>
      <c r="AN198" s="37">
        <f>IF(AP198="Voucher giờ trái đất",VLOOKUP(J198,'[1]CSBH THƯỞNG XE'!$I$3:$R$1000,10,0),0)</f>
        <v>0</v>
      </c>
      <c r="AO198" s="55">
        <f t="shared" si="46"/>
        <v>2800000</v>
      </c>
      <c r="AQ198" s="158">
        <f>SUMIF('Báo cáo lợi nhuận từng xe (2)'!$E$5:$E$245,'Lương năng suất'!N198,'Báo cáo lợi nhuận từng xe (2)'!$L$5:$L$245)</f>
        <v>2800000</v>
      </c>
      <c r="AR198" s="158">
        <f t="shared" si="47"/>
        <v>0</v>
      </c>
    </row>
    <row r="199" spans="1:44" ht="51" customHeight="1" x14ac:dyDescent="0.25">
      <c r="A199" s="40">
        <v>46103</v>
      </c>
      <c r="B199" s="40">
        <v>46111</v>
      </c>
      <c r="C199" s="41" t="s">
        <v>1164</v>
      </c>
      <c r="D199" s="42" t="s">
        <v>1321</v>
      </c>
      <c r="E199" s="43" t="s">
        <v>1435</v>
      </c>
      <c r="F199" s="43" t="s">
        <v>1323</v>
      </c>
      <c r="G199" s="43" t="s">
        <v>735</v>
      </c>
      <c r="H199" s="21"/>
      <c r="I199" s="21"/>
      <c r="J199" s="43" t="s">
        <v>1375</v>
      </c>
      <c r="K199" s="42" t="s">
        <v>1390</v>
      </c>
      <c r="L199" s="45" t="s">
        <v>1461</v>
      </c>
      <c r="M199" s="46">
        <v>1</v>
      </c>
      <c r="N199" s="45" t="s">
        <v>736</v>
      </c>
      <c r="O199" s="26"/>
      <c r="P199" s="26"/>
      <c r="Q199" s="26"/>
      <c r="R199" s="26"/>
      <c r="S199" s="47"/>
      <c r="T199" s="47" t="s">
        <v>1313</v>
      </c>
      <c r="U199" s="47"/>
      <c r="V199" s="47" t="s">
        <v>1313</v>
      </c>
      <c r="W199" s="47">
        <v>0</v>
      </c>
      <c r="X199" s="48">
        <f>SUM(T199:W199)-U199</f>
        <v>0</v>
      </c>
      <c r="Y199" s="30">
        <f t="shared" si="43"/>
        <v>0</v>
      </c>
      <c r="Z199" s="48">
        <f t="shared" si="41"/>
        <v>0</v>
      </c>
      <c r="AA199" s="48"/>
      <c r="AB199" s="30">
        <f t="shared" si="44"/>
        <v>0</v>
      </c>
      <c r="AC199" s="26"/>
      <c r="AD199" s="31"/>
      <c r="AE199" s="49"/>
      <c r="AF199" s="42" t="s">
        <v>1314</v>
      </c>
      <c r="AG199" s="50">
        <f>IF( B199&gt;=DATE(2026,1,23),IF($AF199="Khách hàng thông thường", IFERROR(VLOOKUP($J199,'[1]CSBH THƯỞNG XE'!$I$1:$M$22,3,0),0),IF(OR($AF199="Khách hàng chuyển đổi xe xăng",$AF199="Khách hàng Khối Quân đội - Công An"),IFERROR(VLOOKUP($J199,'[1]CSBH THƯỞNG XE'!$I$1:$M$22,4,0),0),0)), 0)</f>
        <v>6500000</v>
      </c>
      <c r="AH199" s="33"/>
      <c r="AI199" s="33"/>
      <c r="AJ199" s="34">
        <f t="shared" si="45"/>
        <v>4550000</v>
      </c>
      <c r="AK199" s="51">
        <f t="shared" si="34"/>
        <v>4550000</v>
      </c>
      <c r="AL199" s="52">
        <v>0</v>
      </c>
      <c r="AM199" s="53"/>
      <c r="AN199" s="37">
        <f>IF(AP199="Voucher giờ trái đất",VLOOKUP(J199,'[1]CSBH THƯỞNG XE'!$I$3:$R$1000,10,0),0)</f>
        <v>0</v>
      </c>
      <c r="AO199" s="55">
        <f t="shared" si="46"/>
        <v>4550000</v>
      </c>
      <c r="AQ199" s="158">
        <f>SUMIF('Báo cáo lợi nhuận từng xe (2)'!$E$5:$E$245,'Lương năng suất'!N199,'Báo cáo lợi nhuận từng xe (2)'!$L$5:$L$245)</f>
        <v>4550000</v>
      </c>
      <c r="AR199" s="158">
        <f t="shared" si="47"/>
        <v>0</v>
      </c>
    </row>
    <row r="200" spans="1:44" ht="51" customHeight="1" x14ac:dyDescent="0.25">
      <c r="A200" s="40">
        <v>46107</v>
      </c>
      <c r="B200" s="40">
        <v>46111</v>
      </c>
      <c r="C200" s="41" t="s">
        <v>1166</v>
      </c>
      <c r="D200" s="42" t="s">
        <v>1308</v>
      </c>
      <c r="E200" s="43" t="s">
        <v>1331</v>
      </c>
      <c r="F200" s="43" t="s">
        <v>1310</v>
      </c>
      <c r="G200" s="43" t="s">
        <v>481</v>
      </c>
      <c r="H200" s="21"/>
      <c r="I200" s="21"/>
      <c r="J200" s="43" t="s">
        <v>1329</v>
      </c>
      <c r="K200" s="42" t="s">
        <v>1324</v>
      </c>
      <c r="L200" s="45" t="s">
        <v>1326</v>
      </c>
      <c r="M200" s="46">
        <v>1</v>
      </c>
      <c r="N200" s="45" t="s">
        <v>482</v>
      </c>
      <c r="O200" s="26"/>
      <c r="P200" s="26"/>
      <c r="Q200" s="26"/>
      <c r="R200" s="26"/>
      <c r="S200" s="47"/>
      <c r="T200" s="47"/>
      <c r="U200" s="47"/>
      <c r="V200" s="47" t="s">
        <v>1313</v>
      </c>
      <c r="W200" s="47">
        <v>5000000</v>
      </c>
      <c r="X200" s="30">
        <f>SUM(T200:W200)-U200-T200</f>
        <v>5000000</v>
      </c>
      <c r="Y200" s="30">
        <f t="shared" si="43"/>
        <v>5000000</v>
      </c>
      <c r="Z200" s="48">
        <f t="shared" si="41"/>
        <v>0</v>
      </c>
      <c r="AA200" s="48"/>
      <c r="AB200" s="30">
        <f t="shared" si="44"/>
        <v>0</v>
      </c>
      <c r="AC200" s="26"/>
      <c r="AD200" s="31"/>
      <c r="AE200" s="49"/>
      <c r="AF200" s="42" t="s">
        <v>1314</v>
      </c>
      <c r="AG200" s="50">
        <f>IF( B200&gt;=DATE(2026,1,23),IF($AF200="Khách hàng thông thường", IFERROR(VLOOKUP($J200,'[1]CSBH THƯỞNG XE'!$I$1:$M$22,3,0),0),IF(OR($AF200="Khách hàng chuyển đổi xe xăng",$AF200="Khách hàng Khối Quân đội - Công An"),IFERROR(VLOOKUP($J200,'[1]CSBH THƯỞNG XE'!$I$1:$M$22,4,0),0),0)), 0)</f>
        <v>15000000</v>
      </c>
      <c r="AH200" s="33"/>
      <c r="AI200" s="33"/>
      <c r="AJ200" s="34">
        <f t="shared" si="45"/>
        <v>7000000</v>
      </c>
      <c r="AK200" s="51">
        <f t="shared" si="34"/>
        <v>7000000</v>
      </c>
      <c r="AL200" s="52">
        <v>0</v>
      </c>
      <c r="AM200" s="53"/>
      <c r="AN200" s="37">
        <f>IF(AP200="Voucher giờ trái đất",VLOOKUP(J200,'[1]CSBH THƯỞNG XE'!$I$3:$R$1000,10,0),0)</f>
        <v>0</v>
      </c>
      <c r="AO200" s="55">
        <f t="shared" si="46"/>
        <v>7000000</v>
      </c>
      <c r="AQ200" s="158">
        <f>SUMIF('Báo cáo lợi nhuận từng xe (2)'!$E$5:$E$245,'Lương năng suất'!N200,'Báo cáo lợi nhuận từng xe (2)'!$L$5:$L$245)</f>
        <v>7000000</v>
      </c>
      <c r="AR200" s="158">
        <f t="shared" si="47"/>
        <v>0</v>
      </c>
    </row>
    <row r="201" spans="1:44" ht="51" customHeight="1" x14ac:dyDescent="0.25">
      <c r="A201" s="40">
        <v>46108</v>
      </c>
      <c r="B201" s="40">
        <v>46111</v>
      </c>
      <c r="C201" s="41" t="s">
        <v>1168</v>
      </c>
      <c r="D201" s="42" t="s">
        <v>1308</v>
      </c>
      <c r="E201" s="43" t="s">
        <v>1331</v>
      </c>
      <c r="F201" s="43" t="s">
        <v>1310</v>
      </c>
      <c r="G201" s="43" t="s">
        <v>67</v>
      </c>
      <c r="H201" s="21"/>
      <c r="I201" s="21"/>
      <c r="J201" s="43" t="s">
        <v>1373</v>
      </c>
      <c r="K201" s="42" t="s">
        <v>1324</v>
      </c>
      <c r="L201" s="45" t="s">
        <v>1326</v>
      </c>
      <c r="M201" s="46">
        <v>1</v>
      </c>
      <c r="N201" s="45" t="s">
        <v>68</v>
      </c>
      <c r="O201" s="26"/>
      <c r="P201" s="26"/>
      <c r="Q201" s="26"/>
      <c r="R201" s="26"/>
      <c r="S201" s="47"/>
      <c r="T201" s="56">
        <v>8000000</v>
      </c>
      <c r="U201" s="47"/>
      <c r="V201" s="47" t="s">
        <v>1313</v>
      </c>
      <c r="W201" s="47">
        <v>0</v>
      </c>
      <c r="X201" s="30">
        <f t="shared" ref="X201:X202" si="48">SUM(T201:W201)-U201-T201</f>
        <v>0</v>
      </c>
      <c r="Y201" s="30">
        <f t="shared" si="43"/>
        <v>0</v>
      </c>
      <c r="Z201" s="48">
        <f t="shared" si="41"/>
        <v>0</v>
      </c>
      <c r="AA201" s="161">
        <v>1502818.1818181816</v>
      </c>
      <c r="AB201" s="30">
        <f t="shared" si="44"/>
        <v>0</v>
      </c>
      <c r="AC201" s="26"/>
      <c r="AD201" s="31"/>
      <c r="AE201" s="49"/>
      <c r="AF201" s="42" t="s">
        <v>1314</v>
      </c>
      <c r="AG201" s="50">
        <f>IF( B201&gt;=DATE(2026,1,23),IF($AF201="Khách hàng thông thường", IFERROR(VLOOKUP($J201,'[1]CSBH THƯỞNG XE'!$I$1:$M$22,3,0),0),IF(OR($AF201="Khách hàng chuyển đổi xe xăng",$AF201="Khách hàng Khối Quân đội - Công An"),IFERROR(VLOOKUP($J201,'[1]CSBH THƯỞNG XE'!$I$1:$M$22,4,0),0),0)), 0)</f>
        <v>19000000</v>
      </c>
      <c r="AH201" s="33"/>
      <c r="AI201" s="33"/>
      <c r="AJ201" s="34">
        <f t="shared" si="45"/>
        <v>13300000</v>
      </c>
      <c r="AK201" s="51">
        <f t="shared" si="34"/>
        <v>13300000</v>
      </c>
      <c r="AL201" s="52">
        <v>0</v>
      </c>
      <c r="AM201" s="53"/>
      <c r="AN201" s="37">
        <f>IF(AP201="Voucher giờ trái đất",VLOOKUP(J201,'[1]CSBH THƯỞNG XE'!$I$3:$R$1000,10,0),0)</f>
        <v>0</v>
      </c>
      <c r="AO201" s="55">
        <f t="shared" si="46"/>
        <v>13300000</v>
      </c>
      <c r="AQ201" s="158">
        <f>SUMIF('Báo cáo lợi nhuận từng xe (2)'!$E$5:$E$245,'Lương năng suất'!N201,'Báo cáo lợi nhuận từng xe (2)'!$L$5:$L$245)</f>
        <v>13300000</v>
      </c>
      <c r="AR201" s="158">
        <f t="shared" si="47"/>
        <v>0</v>
      </c>
    </row>
    <row r="202" spans="1:44" ht="51" customHeight="1" x14ac:dyDescent="0.25">
      <c r="A202" s="40">
        <v>46108</v>
      </c>
      <c r="B202" s="40">
        <v>46111</v>
      </c>
      <c r="C202" s="41" t="s">
        <v>1170</v>
      </c>
      <c r="D202" s="42" t="s">
        <v>1308</v>
      </c>
      <c r="E202" s="43" t="s">
        <v>1462</v>
      </c>
      <c r="F202" s="43" t="s">
        <v>1463</v>
      </c>
      <c r="G202" s="43" t="s">
        <v>48</v>
      </c>
      <c r="H202" s="21"/>
      <c r="I202" s="21"/>
      <c r="J202" s="43" t="s">
        <v>1373</v>
      </c>
      <c r="K202" s="42" t="s">
        <v>1324</v>
      </c>
      <c r="L202" s="45" t="s">
        <v>1326</v>
      </c>
      <c r="M202" s="46">
        <v>1</v>
      </c>
      <c r="N202" s="45" t="s">
        <v>49</v>
      </c>
      <c r="O202" s="26"/>
      <c r="P202" s="26"/>
      <c r="Q202" s="26"/>
      <c r="R202" s="26"/>
      <c r="S202" s="47"/>
      <c r="T202" s="56">
        <v>8000000</v>
      </c>
      <c r="U202" s="47"/>
      <c r="V202" s="47" t="s">
        <v>1313</v>
      </c>
      <c r="W202" s="47">
        <v>0</v>
      </c>
      <c r="X202" s="30">
        <f t="shared" si="48"/>
        <v>0</v>
      </c>
      <c r="Y202" s="30">
        <f t="shared" si="43"/>
        <v>0</v>
      </c>
      <c r="Z202" s="48">
        <f t="shared" si="41"/>
        <v>0</v>
      </c>
      <c r="AA202" s="161">
        <v>1502818.1818181816</v>
      </c>
      <c r="AB202" s="30">
        <f t="shared" si="44"/>
        <v>0</v>
      </c>
      <c r="AC202" s="26"/>
      <c r="AD202" s="31"/>
      <c r="AE202" s="49"/>
      <c r="AF202" s="42" t="s">
        <v>1314</v>
      </c>
      <c r="AG202" s="50">
        <f>IF( B202&gt;=DATE(2026,1,23),IF($AF202="Khách hàng thông thường", IFERROR(VLOOKUP($J202,'[1]CSBH THƯỞNG XE'!$I$1:$M$22,3,0),0),IF(OR($AF202="Khách hàng chuyển đổi xe xăng",$AF202="Khách hàng Khối Quân đội - Công An"),IFERROR(VLOOKUP($J202,'[1]CSBH THƯỞNG XE'!$I$1:$M$22,4,0),0),0)), 0)</f>
        <v>19000000</v>
      </c>
      <c r="AH202" s="33"/>
      <c r="AI202" s="33"/>
      <c r="AJ202" s="34">
        <f t="shared" si="45"/>
        <v>13300000</v>
      </c>
      <c r="AK202" s="51">
        <f t="shared" si="34"/>
        <v>13300000</v>
      </c>
      <c r="AL202" s="52">
        <v>0</v>
      </c>
      <c r="AM202" s="53"/>
      <c r="AN202" s="37">
        <f>IF(AP202="Voucher giờ trái đất",VLOOKUP(J202,'[1]CSBH THƯỞNG XE'!$I$3:$R$1000,10,0),0)</f>
        <v>0</v>
      </c>
      <c r="AO202" s="55">
        <f t="shared" si="46"/>
        <v>13300000</v>
      </c>
      <c r="AQ202" s="158">
        <f>SUMIF('Báo cáo lợi nhuận từng xe (2)'!$E$5:$E$245,'Lương năng suất'!N202,'Báo cáo lợi nhuận từng xe (2)'!$L$5:$L$245)</f>
        <v>13300000</v>
      </c>
      <c r="AR202" s="158">
        <f t="shared" si="47"/>
        <v>0</v>
      </c>
    </row>
    <row r="203" spans="1:44" ht="51" customHeight="1" x14ac:dyDescent="0.25">
      <c r="A203" s="40">
        <v>46108</v>
      </c>
      <c r="B203" s="40">
        <v>46112</v>
      </c>
      <c r="C203" s="41" t="s">
        <v>1174</v>
      </c>
      <c r="D203" s="42" t="s">
        <v>1333</v>
      </c>
      <c r="E203" s="43" t="s">
        <v>1338</v>
      </c>
      <c r="F203" s="43" t="s">
        <v>1339</v>
      </c>
      <c r="G203" s="43" t="s">
        <v>178</v>
      </c>
      <c r="H203" s="21"/>
      <c r="I203" s="21"/>
      <c r="J203" s="43" t="s">
        <v>1311</v>
      </c>
      <c r="K203" s="42" t="s">
        <v>1311</v>
      </c>
      <c r="L203" s="45" t="s">
        <v>1357</v>
      </c>
      <c r="M203" s="46">
        <v>1</v>
      </c>
      <c r="N203" s="45" t="s">
        <v>179</v>
      </c>
      <c r="O203" s="26"/>
      <c r="P203" s="26"/>
      <c r="Q203" s="26"/>
      <c r="R203" s="26"/>
      <c r="S203" s="47"/>
      <c r="T203" s="47">
        <v>0</v>
      </c>
      <c r="U203" s="47"/>
      <c r="V203" s="47">
        <v>0</v>
      </c>
      <c r="W203" s="47">
        <v>10000000</v>
      </c>
      <c r="X203" s="30">
        <f>SUM(T203:W203)-U203-T203</f>
        <v>10000000</v>
      </c>
      <c r="Y203" s="30">
        <f t="shared" si="43"/>
        <v>10000000</v>
      </c>
      <c r="Z203" s="48">
        <f t="shared" si="41"/>
        <v>0</v>
      </c>
      <c r="AA203" s="48"/>
      <c r="AB203" s="30">
        <f t="shared" si="44"/>
        <v>0</v>
      </c>
      <c r="AC203" s="26"/>
      <c r="AD203" s="31"/>
      <c r="AE203" s="49"/>
      <c r="AF203" s="42" t="s">
        <v>1314</v>
      </c>
      <c r="AG203" s="50">
        <f>IF( B203&gt;=DATE(2026,1,23),IF($AF203="Khách hàng thông thường", IFERROR(VLOOKUP($J203,'[1]CSBH THƯỞNG XE'!$I$1:$M$22,3,0),0),IF(OR($AF203="Khách hàng chuyển đổi xe xăng",$AF203="Khách hàng Khối Quân đội - Công An"),IFERROR(VLOOKUP($J203,'[1]CSBH THƯỞNG XE'!$I$1:$M$22,4,0),0),0)), 0)</f>
        <v>18000000</v>
      </c>
      <c r="AH203" s="33"/>
      <c r="AI203" s="33"/>
      <c r="AJ203" s="34">
        <f t="shared" si="45"/>
        <v>5600000</v>
      </c>
      <c r="AK203" s="51">
        <f t="shared" si="34"/>
        <v>5600000</v>
      </c>
      <c r="AL203" s="52">
        <v>0</v>
      </c>
      <c r="AM203" s="53"/>
      <c r="AN203" s="37">
        <f>IF(AP203="Voucher giờ trái đất",VLOOKUP(J203,'[1]CSBH THƯỞNG XE'!$I$3:$R$1000,10,0),0)</f>
        <v>0</v>
      </c>
      <c r="AO203" s="55">
        <f t="shared" si="46"/>
        <v>5600000</v>
      </c>
      <c r="AQ203" s="158">
        <f>SUMIF('Báo cáo lợi nhuận từng xe (2)'!$E$5:$E$245,'Lương năng suất'!N203,'Báo cáo lợi nhuận từng xe (2)'!$L$5:$L$245)</f>
        <v>5600000</v>
      </c>
      <c r="AR203" s="158">
        <f t="shared" si="47"/>
        <v>0</v>
      </c>
    </row>
    <row r="204" spans="1:44" ht="51" customHeight="1" x14ac:dyDescent="0.25">
      <c r="A204" s="40">
        <v>46101</v>
      </c>
      <c r="B204" s="40">
        <v>46112</v>
      </c>
      <c r="C204" s="41" t="s">
        <v>1176</v>
      </c>
      <c r="D204" s="42" t="s">
        <v>1333</v>
      </c>
      <c r="E204" s="43" t="s">
        <v>1384</v>
      </c>
      <c r="F204" s="43" t="s">
        <v>1339</v>
      </c>
      <c r="G204" s="43" t="s">
        <v>587</v>
      </c>
      <c r="H204" s="21"/>
      <c r="I204" s="21"/>
      <c r="J204" s="43" t="s">
        <v>528</v>
      </c>
      <c r="K204" s="42" t="s">
        <v>1336</v>
      </c>
      <c r="L204" s="45" t="s">
        <v>1340</v>
      </c>
      <c r="M204" s="46">
        <v>1</v>
      </c>
      <c r="N204" s="45" t="s">
        <v>588</v>
      </c>
      <c r="O204" s="26"/>
      <c r="P204" s="26"/>
      <c r="Q204" s="26"/>
      <c r="R204" s="26"/>
      <c r="S204" s="47"/>
      <c r="T204" s="47">
        <v>0</v>
      </c>
      <c r="U204" s="47"/>
      <c r="V204" s="47">
        <v>0</v>
      </c>
      <c r="W204" s="47">
        <v>0</v>
      </c>
      <c r="X204" s="48">
        <f>SUM(T204:W204)-U204</f>
        <v>0</v>
      </c>
      <c r="Y204" s="30">
        <f t="shared" si="43"/>
        <v>0</v>
      </c>
      <c r="Z204" s="48">
        <f t="shared" si="41"/>
        <v>0</v>
      </c>
      <c r="AA204" s="48"/>
      <c r="AB204" s="30">
        <f t="shared" si="44"/>
        <v>0</v>
      </c>
      <c r="AC204" s="26"/>
      <c r="AD204" s="31"/>
      <c r="AE204" s="49"/>
      <c r="AF204" s="42" t="s">
        <v>1314</v>
      </c>
      <c r="AG204" s="50">
        <f>IF( B204&gt;=DATE(2026,1,23),IF($AF204="Khách hàng thông thường", IFERROR(VLOOKUP($J204,'[1]CSBH THƯỞNG XE'!$I$1:$M$22,3,0),0),IF(OR($AF204="Khách hàng chuyển đổi xe xăng",$AF204="Khách hàng Khối Quân đội - Công An"),IFERROR(VLOOKUP($J204,'[1]CSBH THƯỞNG XE'!$I$1:$M$22,4,0),0),0)), 0)</f>
        <v>8500000</v>
      </c>
      <c r="AH204" s="33"/>
      <c r="AI204" s="33"/>
      <c r="AJ204" s="34">
        <f t="shared" si="45"/>
        <v>5950000</v>
      </c>
      <c r="AK204" s="51">
        <f t="shared" si="34"/>
        <v>5950000</v>
      </c>
      <c r="AL204" s="52">
        <v>0</v>
      </c>
      <c r="AM204" s="53"/>
      <c r="AN204" s="37">
        <f>IF(AP204="Voucher giờ trái đất",VLOOKUP(J204,'[1]CSBH THƯỞNG XE'!$I$3:$R$1000,10,0),0)</f>
        <v>0</v>
      </c>
      <c r="AO204" s="55">
        <f t="shared" si="46"/>
        <v>5950000</v>
      </c>
      <c r="AQ204" s="158">
        <f>SUMIF('Báo cáo lợi nhuận từng xe (2)'!$E$5:$E$245,'Lương năng suất'!N204,'Báo cáo lợi nhuận từng xe (2)'!$L$5:$L$245)</f>
        <v>5950000</v>
      </c>
      <c r="AR204" s="158">
        <f t="shared" si="47"/>
        <v>0</v>
      </c>
    </row>
    <row r="205" spans="1:44" ht="51" customHeight="1" x14ac:dyDescent="0.25">
      <c r="A205" s="40">
        <v>46111</v>
      </c>
      <c r="B205" s="40">
        <v>46112</v>
      </c>
      <c r="C205" s="41" t="s">
        <v>1178</v>
      </c>
      <c r="D205" s="42" t="s">
        <v>1333</v>
      </c>
      <c r="E205" s="43" t="s">
        <v>1393</v>
      </c>
      <c r="F205" s="43" t="s">
        <v>1339</v>
      </c>
      <c r="G205" s="43" t="s">
        <v>439</v>
      </c>
      <c r="H205" s="21"/>
      <c r="I205" s="21"/>
      <c r="J205" s="43" t="s">
        <v>1329</v>
      </c>
      <c r="K205" s="42" t="s">
        <v>1336</v>
      </c>
      <c r="L205" s="45" t="s">
        <v>1340</v>
      </c>
      <c r="M205" s="46">
        <v>1</v>
      </c>
      <c r="N205" s="45" t="s">
        <v>440</v>
      </c>
      <c r="O205" s="26"/>
      <c r="P205" s="26"/>
      <c r="Q205" s="26"/>
      <c r="R205" s="26"/>
      <c r="S205" s="47"/>
      <c r="T205" s="47">
        <v>0</v>
      </c>
      <c r="U205" s="47"/>
      <c r="V205" s="47">
        <v>0</v>
      </c>
      <c r="W205" s="47">
        <v>7000000</v>
      </c>
      <c r="X205" s="30">
        <f>SUM(T205:W205)-U205-T205</f>
        <v>7000000</v>
      </c>
      <c r="Y205" s="30">
        <f t="shared" si="43"/>
        <v>7000000</v>
      </c>
      <c r="Z205" s="48">
        <f t="shared" si="41"/>
        <v>0</v>
      </c>
      <c r="AA205" s="48"/>
      <c r="AB205" s="30">
        <f t="shared" si="44"/>
        <v>0</v>
      </c>
      <c r="AC205" s="26"/>
      <c r="AD205" s="31"/>
      <c r="AE205" s="49"/>
      <c r="AF205" s="42" t="s">
        <v>1314</v>
      </c>
      <c r="AG205" s="50">
        <f>IF( B205&gt;=DATE(2026,1,23),IF($AF205="Khách hàng thông thường", IFERROR(VLOOKUP($J205,'[1]CSBH THƯỞNG XE'!$I$1:$M$22,3,0),0),IF(OR($AF205="Khách hàng chuyển đổi xe xăng",$AF205="Khách hàng Khối Quân đội - Công An"),IFERROR(VLOOKUP($J205,'[1]CSBH THƯỞNG XE'!$I$1:$M$22,4,0),0),0)), 0)</f>
        <v>15000000</v>
      </c>
      <c r="AH205" s="33"/>
      <c r="AI205" s="33"/>
      <c r="AJ205" s="34">
        <f t="shared" si="45"/>
        <v>5600000</v>
      </c>
      <c r="AK205" s="51">
        <f t="shared" si="34"/>
        <v>5600000</v>
      </c>
      <c r="AL205" s="52">
        <v>0</v>
      </c>
      <c r="AM205" s="53"/>
      <c r="AN205" s="37">
        <f>IF(AP205="Voucher giờ trái đất",VLOOKUP(J205,'[1]CSBH THƯỞNG XE'!$I$3:$R$1000,10,0),0)</f>
        <v>0</v>
      </c>
      <c r="AO205" s="55">
        <f t="shared" si="46"/>
        <v>5600000</v>
      </c>
      <c r="AQ205" s="158">
        <f>SUMIF('Báo cáo lợi nhuận từng xe (2)'!$E$5:$E$245,'Lương năng suất'!N205,'Báo cáo lợi nhuận từng xe (2)'!$L$5:$L$245)</f>
        <v>5600000</v>
      </c>
      <c r="AR205" s="158">
        <f t="shared" si="47"/>
        <v>0</v>
      </c>
    </row>
    <row r="206" spans="1:44" ht="51" customHeight="1" x14ac:dyDescent="0.25">
      <c r="A206" s="40">
        <v>46110</v>
      </c>
      <c r="B206" s="40">
        <v>46112</v>
      </c>
      <c r="C206" s="41" t="s">
        <v>1180</v>
      </c>
      <c r="D206" s="42" t="s">
        <v>1333</v>
      </c>
      <c r="E206" s="43" t="s">
        <v>1393</v>
      </c>
      <c r="F206" s="43" t="s">
        <v>1339</v>
      </c>
      <c r="G206" s="43" t="s">
        <v>590</v>
      </c>
      <c r="H206" s="21"/>
      <c r="I206" s="21"/>
      <c r="J206" s="43" t="s">
        <v>514</v>
      </c>
      <c r="K206" s="42" t="s">
        <v>1363</v>
      </c>
      <c r="L206" s="45" t="s">
        <v>1451</v>
      </c>
      <c r="M206" s="46">
        <v>1</v>
      </c>
      <c r="N206" s="45" t="s">
        <v>591</v>
      </c>
      <c r="O206" s="26"/>
      <c r="P206" s="26"/>
      <c r="Q206" s="26"/>
      <c r="R206" s="26"/>
      <c r="S206" s="47"/>
      <c r="T206" s="47">
        <v>0</v>
      </c>
      <c r="U206" s="47"/>
      <c r="V206" s="47">
        <v>0</v>
      </c>
      <c r="W206" s="47">
        <v>3000000</v>
      </c>
      <c r="X206" s="48">
        <f>SUM(T206:W206)-U206</f>
        <v>3000000</v>
      </c>
      <c r="Y206" s="30">
        <f t="shared" si="43"/>
        <v>3000000</v>
      </c>
      <c r="Z206" s="48">
        <f t="shared" si="41"/>
        <v>0</v>
      </c>
      <c r="AA206" s="48"/>
      <c r="AB206" s="30">
        <f t="shared" si="44"/>
        <v>0</v>
      </c>
      <c r="AC206" s="26"/>
      <c r="AD206" s="31"/>
      <c r="AE206" s="49"/>
      <c r="AF206" s="42" t="s">
        <v>1314</v>
      </c>
      <c r="AG206" s="50">
        <f>IF( B206&gt;=DATE(2026,1,23),IF($AF206="Khách hàng thông thường", IFERROR(VLOOKUP($J206,'[1]CSBH THƯỞNG XE'!$I$1:$M$22,3,0),0),IF(OR($AF206="Khách hàng chuyển đổi xe xăng",$AF206="Khách hàng Khối Quân đội - Công An"),IFERROR(VLOOKUP($J206,'[1]CSBH THƯỞNG XE'!$I$1:$M$22,4,0),0),0)), 0)</f>
        <v>8000000</v>
      </c>
      <c r="AH206" s="33"/>
      <c r="AI206" s="33"/>
      <c r="AJ206" s="34">
        <f t="shared" si="45"/>
        <v>3500000</v>
      </c>
      <c r="AK206" s="51">
        <f t="shared" si="34"/>
        <v>3500000</v>
      </c>
      <c r="AL206" s="52">
        <v>0</v>
      </c>
      <c r="AM206" s="53"/>
      <c r="AN206" s="37">
        <f>IF(AP206="Voucher giờ trái đất",VLOOKUP(J206,'[1]CSBH THƯỞNG XE'!$I$3:$R$1000,10,0),0)</f>
        <v>0</v>
      </c>
      <c r="AO206" s="55">
        <f t="shared" si="46"/>
        <v>3500000</v>
      </c>
      <c r="AQ206" s="158">
        <f>SUMIF('Báo cáo lợi nhuận từng xe (2)'!$E$5:$E$245,'Lương năng suất'!N206,'Báo cáo lợi nhuận từng xe (2)'!$L$5:$L$245)</f>
        <v>3500000</v>
      </c>
      <c r="AR206" s="158">
        <f t="shared" si="47"/>
        <v>0</v>
      </c>
    </row>
    <row r="207" spans="1:44" ht="51" customHeight="1" x14ac:dyDescent="0.25">
      <c r="A207" s="40">
        <v>46102</v>
      </c>
      <c r="B207" s="40">
        <v>46112</v>
      </c>
      <c r="C207" s="41" t="s">
        <v>1182</v>
      </c>
      <c r="D207" s="42" t="s">
        <v>1333</v>
      </c>
      <c r="E207" s="43" t="s">
        <v>1464</v>
      </c>
      <c r="F207" s="43" t="s">
        <v>1339</v>
      </c>
      <c r="G207" s="43" t="s">
        <v>531</v>
      </c>
      <c r="H207" s="21"/>
      <c r="I207" s="21"/>
      <c r="J207" s="43" t="s">
        <v>514</v>
      </c>
      <c r="K207" s="42" t="s">
        <v>1465</v>
      </c>
      <c r="L207" s="45" t="s">
        <v>1337</v>
      </c>
      <c r="M207" s="46">
        <v>1</v>
      </c>
      <c r="N207" s="45" t="s">
        <v>532</v>
      </c>
      <c r="O207" s="26"/>
      <c r="P207" s="26"/>
      <c r="Q207" s="26"/>
      <c r="R207" s="26"/>
      <c r="S207" s="47"/>
      <c r="T207" s="47">
        <v>0</v>
      </c>
      <c r="U207" s="47"/>
      <c r="V207" s="47">
        <v>1954800</v>
      </c>
      <c r="W207" s="47">
        <v>1000000</v>
      </c>
      <c r="X207" s="30">
        <f>SUM(T207:W207)-U207-V207</f>
        <v>1000000</v>
      </c>
      <c r="Y207" s="30">
        <f t="shared" si="43"/>
        <v>1000000</v>
      </c>
      <c r="Z207" s="48">
        <f t="shared" si="41"/>
        <v>0</v>
      </c>
      <c r="AA207" s="48"/>
      <c r="AB207" s="30">
        <f t="shared" si="44"/>
        <v>0</v>
      </c>
      <c r="AC207" s="26"/>
      <c r="AD207" s="31"/>
      <c r="AE207" s="49"/>
      <c r="AF207" s="42" t="s">
        <v>1314</v>
      </c>
      <c r="AG207" s="50">
        <f>IF( B207&gt;=DATE(2026,1,23),IF($AF207="Khách hàng thông thường", IFERROR(VLOOKUP($J207,'[1]CSBH THƯỞNG XE'!$I$1:$M$22,3,0),0),IF(OR($AF207="Khách hàng chuyển đổi xe xăng",$AF207="Khách hàng Khối Quân đội - Công An"),IFERROR(VLOOKUP($J207,'[1]CSBH THƯỞNG XE'!$I$1:$M$22,4,0),0),0)), 0)</f>
        <v>8000000</v>
      </c>
      <c r="AH207" s="33"/>
      <c r="AI207" s="33"/>
      <c r="AJ207" s="34">
        <f t="shared" si="45"/>
        <v>4900000</v>
      </c>
      <c r="AK207" s="51">
        <f t="shared" si="34"/>
        <v>4900000</v>
      </c>
      <c r="AL207" s="52">
        <v>0</v>
      </c>
      <c r="AM207" s="53"/>
      <c r="AN207" s="37">
        <f>IF(AP207="Voucher giờ trái đất",VLOOKUP(J207,'[1]CSBH THƯỞNG XE'!$I$3:$R$1000,10,0),0)</f>
        <v>0</v>
      </c>
      <c r="AO207" s="55">
        <f t="shared" si="46"/>
        <v>4900000</v>
      </c>
      <c r="AQ207" s="158">
        <f>SUMIF('Báo cáo lợi nhuận từng xe (2)'!$E$5:$E$245,'Lương năng suất'!N207,'Báo cáo lợi nhuận từng xe (2)'!$L$5:$L$245)</f>
        <v>4900000</v>
      </c>
      <c r="AR207" s="158">
        <f t="shared" si="47"/>
        <v>0</v>
      </c>
    </row>
    <row r="208" spans="1:44" ht="51" customHeight="1" x14ac:dyDescent="0.25">
      <c r="A208" s="40">
        <v>46111</v>
      </c>
      <c r="B208" s="40">
        <v>46112</v>
      </c>
      <c r="C208" s="41" t="s">
        <v>1184</v>
      </c>
      <c r="D208" s="42" t="s">
        <v>1333</v>
      </c>
      <c r="E208" s="43" t="s">
        <v>1356</v>
      </c>
      <c r="F208" s="43" t="s">
        <v>1339</v>
      </c>
      <c r="G208" s="43" t="s">
        <v>109</v>
      </c>
      <c r="H208" s="21"/>
      <c r="I208" s="21"/>
      <c r="J208" s="43" t="s">
        <v>1311</v>
      </c>
      <c r="K208" s="42" t="s">
        <v>1311</v>
      </c>
      <c r="L208" s="45" t="s">
        <v>1357</v>
      </c>
      <c r="M208" s="46">
        <v>1</v>
      </c>
      <c r="N208" s="45" t="s">
        <v>110</v>
      </c>
      <c r="O208" s="26"/>
      <c r="P208" s="26"/>
      <c r="Q208" s="26"/>
      <c r="R208" s="26"/>
      <c r="S208" s="47"/>
      <c r="T208" s="47">
        <v>0</v>
      </c>
      <c r="U208" s="47"/>
      <c r="V208" s="47">
        <v>0</v>
      </c>
      <c r="W208" s="47">
        <v>8000000</v>
      </c>
      <c r="X208" s="30">
        <f>SUM(T208:W208)-U208-T208</f>
        <v>8000000</v>
      </c>
      <c r="Y208" s="30">
        <f t="shared" si="43"/>
        <v>8000000</v>
      </c>
      <c r="Z208" s="48">
        <f t="shared" si="41"/>
        <v>0</v>
      </c>
      <c r="AA208" s="48"/>
      <c r="AB208" s="30">
        <f t="shared" si="44"/>
        <v>0</v>
      </c>
      <c r="AC208" s="26"/>
      <c r="AD208" s="31"/>
      <c r="AE208" s="49"/>
      <c r="AF208" s="42" t="s">
        <v>1314</v>
      </c>
      <c r="AG208" s="50">
        <f>IF( B208&gt;=DATE(2026,1,23),IF($AF208="Khách hàng thông thường", IFERROR(VLOOKUP($J208,'[1]CSBH THƯỞNG XE'!$I$1:$M$22,3,0),0),IF(OR($AF208="Khách hàng chuyển đổi xe xăng",$AF208="Khách hàng Khối Quân đội - Công An"),IFERROR(VLOOKUP($J208,'[1]CSBH THƯỞNG XE'!$I$1:$M$22,4,0),0),0)), 0)</f>
        <v>18000000</v>
      </c>
      <c r="AH208" s="33"/>
      <c r="AI208" s="33"/>
      <c r="AJ208" s="34">
        <f t="shared" si="45"/>
        <v>7000000</v>
      </c>
      <c r="AK208" s="51">
        <f t="shared" si="34"/>
        <v>7000000</v>
      </c>
      <c r="AL208" s="52">
        <v>0</v>
      </c>
      <c r="AM208" s="53"/>
      <c r="AN208" s="37">
        <f>IF(AP208="Voucher giờ trái đất",VLOOKUP(J208,'[1]CSBH THƯỞNG XE'!$I$3:$R$1000,10,0),0)</f>
        <v>0</v>
      </c>
      <c r="AO208" s="55">
        <f t="shared" si="46"/>
        <v>7000000</v>
      </c>
      <c r="AQ208" s="158">
        <f>SUMIF('Báo cáo lợi nhuận từng xe (2)'!$E$5:$E$245,'Lương năng suất'!N208,'Báo cáo lợi nhuận từng xe (2)'!$L$5:$L$245)</f>
        <v>7000000</v>
      </c>
      <c r="AR208" s="158">
        <f t="shared" si="47"/>
        <v>0</v>
      </c>
    </row>
    <row r="209" spans="1:44" ht="51" customHeight="1" x14ac:dyDescent="0.25">
      <c r="A209" s="40">
        <v>46103</v>
      </c>
      <c r="B209" s="40">
        <v>46112</v>
      </c>
      <c r="C209" s="41" t="s">
        <v>1186</v>
      </c>
      <c r="D209" s="42" t="s">
        <v>1341</v>
      </c>
      <c r="E209" s="43" t="s">
        <v>1406</v>
      </c>
      <c r="F209" s="43" t="s">
        <v>1371</v>
      </c>
      <c r="G209" s="43" t="s">
        <v>409</v>
      </c>
      <c r="H209" s="21"/>
      <c r="I209" s="21"/>
      <c r="J209" s="43" t="s">
        <v>1329</v>
      </c>
      <c r="K209" s="42" t="s">
        <v>1324</v>
      </c>
      <c r="L209" s="45" t="s">
        <v>1360</v>
      </c>
      <c r="M209" s="46">
        <v>1</v>
      </c>
      <c r="N209" s="45" t="s">
        <v>410</v>
      </c>
      <c r="O209" s="26"/>
      <c r="P209" s="26"/>
      <c r="Q209" s="26"/>
      <c r="R209" s="26"/>
      <c r="S209" s="47"/>
      <c r="T209" s="47">
        <v>6940000</v>
      </c>
      <c r="U209" s="47"/>
      <c r="V209" s="47" t="s">
        <v>1313</v>
      </c>
      <c r="W209" s="47">
        <v>10000000</v>
      </c>
      <c r="X209" s="30">
        <f>SUM(T209:W209)-U209-T209</f>
        <v>10000000</v>
      </c>
      <c r="Y209" s="30">
        <f t="shared" si="43"/>
        <v>10000000</v>
      </c>
      <c r="Z209" s="48">
        <f t="shared" si="41"/>
        <v>0</v>
      </c>
      <c r="AA209" s="30">
        <f>IF(OR(T209 &gt; VLOOKUP(J209,'[1]CSBH THƯỞNG XE'!$J$26:$R$34,6,0), ISTEXT(T209)),
    VLOOKUP(J209,'[1]CSBH THƯỞNG XE'!$J$26:$R$34,9,0),
0)</f>
        <v>860272.72727272753</v>
      </c>
      <c r="AB209" s="30">
        <f t="shared" si="44"/>
        <v>0</v>
      </c>
      <c r="AC209" s="26"/>
      <c r="AD209" s="31"/>
      <c r="AE209" s="49"/>
      <c r="AF209" s="42" t="s">
        <v>1314</v>
      </c>
      <c r="AG209" s="50">
        <f>IF( B209&gt;=DATE(2026,1,23),IF($AF209="Khách hàng thông thường", IFERROR(VLOOKUP($J209,'[1]CSBH THƯỞNG XE'!$I$1:$M$22,3,0),0),IF(OR($AF209="Khách hàng chuyển đổi xe xăng",$AF209="Khách hàng Khối Quân đội - Công An"),IFERROR(VLOOKUP($J209,'[1]CSBH THƯỞNG XE'!$I$1:$M$22,4,0),0),0)), 0)</f>
        <v>15000000</v>
      </c>
      <c r="AH209" s="33"/>
      <c r="AI209" s="33"/>
      <c r="AJ209" s="34">
        <f t="shared" si="45"/>
        <v>3500000</v>
      </c>
      <c r="AK209" s="51">
        <f t="shared" si="34"/>
        <v>3500000</v>
      </c>
      <c r="AL209" s="52">
        <v>2500000</v>
      </c>
      <c r="AM209" s="53"/>
      <c r="AN209" s="37">
        <f>IF(AP209="Voucher giờ trái đất",VLOOKUP(J209,'[1]CSBH THƯỞNG XE'!$I$3:$R$1000,10,0),0)</f>
        <v>0</v>
      </c>
      <c r="AO209" s="55">
        <f t="shared" si="46"/>
        <v>3500000</v>
      </c>
      <c r="AQ209" s="158">
        <f>SUMIF('Báo cáo lợi nhuận từng xe (2)'!$E$5:$E$245,'Lương năng suất'!N209,'Báo cáo lợi nhuận từng xe (2)'!$L$5:$L$245)</f>
        <v>3500000</v>
      </c>
      <c r="AR209" s="158">
        <f t="shared" si="47"/>
        <v>0</v>
      </c>
    </row>
    <row r="210" spans="1:44" ht="51" customHeight="1" x14ac:dyDescent="0.25">
      <c r="A210" s="40">
        <v>46107</v>
      </c>
      <c r="B210" s="40">
        <v>46112</v>
      </c>
      <c r="C210" s="41" t="s">
        <v>1188</v>
      </c>
      <c r="D210" s="42" t="s">
        <v>1315</v>
      </c>
      <c r="E210" s="43" t="s">
        <v>1466</v>
      </c>
      <c r="F210" s="43" t="s">
        <v>1345</v>
      </c>
      <c r="G210" s="43" t="s">
        <v>130</v>
      </c>
      <c r="H210" s="21"/>
      <c r="I210" s="21"/>
      <c r="J210" s="43" t="s">
        <v>106</v>
      </c>
      <c r="K210" s="42" t="s">
        <v>106</v>
      </c>
      <c r="L210" s="45" t="s">
        <v>1326</v>
      </c>
      <c r="M210" s="46">
        <v>1</v>
      </c>
      <c r="N210" s="45" t="s">
        <v>131</v>
      </c>
      <c r="O210" s="26"/>
      <c r="P210" s="26"/>
      <c r="Q210" s="26"/>
      <c r="R210" s="26"/>
      <c r="S210" s="47"/>
      <c r="T210" s="56">
        <v>9000000</v>
      </c>
      <c r="U210" s="47"/>
      <c r="V210" s="47">
        <v>0</v>
      </c>
      <c r="W210" s="47">
        <v>0</v>
      </c>
      <c r="X210" s="30">
        <f>SUM(T210:W210)-U210-T210</f>
        <v>0</v>
      </c>
      <c r="Y210" s="30">
        <f t="shared" si="43"/>
        <v>0</v>
      </c>
      <c r="Z210" s="48">
        <f t="shared" si="41"/>
        <v>0</v>
      </c>
      <c r="AA210" s="30">
        <f>IF(OR(T210 &gt; VLOOKUP(J210,'[1]CSBH THƯỞNG XE'!$J$26:$R$34,6,0), ISTEXT(T210)),
    VLOOKUP(J210,'[1]CSBH THƯỞNG XE'!$J$26:$R$34,9,0),
0)</f>
        <v>677818.18181818165</v>
      </c>
      <c r="AB210" s="30">
        <f t="shared" si="44"/>
        <v>0</v>
      </c>
      <c r="AC210" s="26"/>
      <c r="AD210" s="31"/>
      <c r="AE210" s="49"/>
      <c r="AF210" s="42" t="s">
        <v>1314</v>
      </c>
      <c r="AG210" s="50">
        <f>IF( B210&gt;=DATE(2026,1,23),IF($AF210="Khách hàng thông thường", IFERROR(VLOOKUP($J210,'[1]CSBH THƯỞNG XE'!$I$1:$M$22,3,0),0),IF(OR($AF210="Khách hàng chuyển đổi xe xăng",$AF210="Khách hàng Khối Quân đội - Công An"),IFERROR(VLOOKUP($J210,'[1]CSBH THƯỞNG XE'!$I$1:$M$22,4,0),0),0)), 0)</f>
        <v>18000000</v>
      </c>
      <c r="AH210" s="33"/>
      <c r="AI210" s="33"/>
      <c r="AJ210" s="34">
        <f t="shared" si="45"/>
        <v>12600000</v>
      </c>
      <c r="AK210" s="51">
        <f t="shared" si="34"/>
        <v>12600000</v>
      </c>
      <c r="AL210" s="52">
        <v>0</v>
      </c>
      <c r="AM210" s="53"/>
      <c r="AN210" s="37">
        <f>IF(AP210="Voucher giờ trái đất",VLOOKUP(J210,'[1]CSBH THƯỞNG XE'!$I$3:$R$1000,10,0),0)</f>
        <v>0</v>
      </c>
      <c r="AO210" s="55">
        <f t="shared" si="46"/>
        <v>12600000</v>
      </c>
      <c r="AQ210" s="158">
        <f>SUMIF('Báo cáo lợi nhuận từng xe (2)'!$E$5:$E$245,'Lương năng suất'!N210,'Báo cáo lợi nhuận từng xe (2)'!$L$5:$L$245)</f>
        <v>12600000</v>
      </c>
      <c r="AR210" s="158">
        <f t="shared" si="47"/>
        <v>0</v>
      </c>
    </row>
    <row r="211" spans="1:44" ht="51" customHeight="1" x14ac:dyDescent="0.25">
      <c r="A211" s="40">
        <v>46110</v>
      </c>
      <c r="B211" s="40">
        <v>46112</v>
      </c>
      <c r="C211" s="41" t="s">
        <v>1190</v>
      </c>
      <c r="D211" s="42" t="s">
        <v>1341</v>
      </c>
      <c r="E211" s="43" t="s">
        <v>1467</v>
      </c>
      <c r="F211" s="43" t="s">
        <v>1371</v>
      </c>
      <c r="G211" s="43" t="s">
        <v>244</v>
      </c>
      <c r="H211" s="21"/>
      <c r="I211" s="21"/>
      <c r="J211" s="43" t="s">
        <v>1311</v>
      </c>
      <c r="K211" s="42" t="s">
        <v>1390</v>
      </c>
      <c r="L211" s="45" t="s">
        <v>1360</v>
      </c>
      <c r="M211" s="46">
        <v>1</v>
      </c>
      <c r="N211" s="45" t="s">
        <v>245</v>
      </c>
      <c r="O211" s="26"/>
      <c r="P211" s="26"/>
      <c r="Q211" s="26"/>
      <c r="R211" s="26"/>
      <c r="S211" s="47"/>
      <c r="T211" s="47">
        <v>9857000</v>
      </c>
      <c r="U211" s="47">
        <v>6635000</v>
      </c>
      <c r="V211" s="166"/>
      <c r="W211" s="47">
        <v>0</v>
      </c>
      <c r="X211" s="161">
        <f>SUM(T211:W211)-U211</f>
        <v>9857000</v>
      </c>
      <c r="Y211" s="162">
        <f ca="1">AB211+W211</f>
        <v>0</v>
      </c>
      <c r="Z211" s="48">
        <f t="shared" si="41"/>
        <v>0</v>
      </c>
      <c r="AA211" s="30">
        <f>IF(OR(T211 &gt; VLOOKUP(J211,'[1]CSBH THƯỞNG XE'!$J$26:$R$34,6,0), ISTEXT(T211)),
    VLOOKUP(J211,'[1]CSBH THƯỞNG XE'!$J$26:$R$34,9,0),
0)</f>
        <v>677818.18181818165</v>
      </c>
      <c r="AB211" s="30">
        <f t="shared" ca="1" si="44"/>
        <v>0</v>
      </c>
      <c r="AC211" s="26"/>
      <c r="AD211" s="31"/>
      <c r="AE211" s="49"/>
      <c r="AF211" s="42" t="s">
        <v>1314</v>
      </c>
      <c r="AG211" s="50">
        <f>IF( B211&gt;=DATE(2026,1,23),IF($AF211="Khách hàng thông thường", IFERROR(VLOOKUP($J211,'[1]CSBH THƯỞNG XE'!$I$1:$M$22,3,0),0),IF(OR($AF211="Khách hàng chuyển đổi xe xăng",$AF211="Khách hàng Khối Quân đội - Công An"),IFERROR(VLOOKUP($J211,'[1]CSBH THƯỞNG XE'!$I$1:$M$22,4,0),0),0)), 0)</f>
        <v>18000000</v>
      </c>
      <c r="AH211" s="33"/>
      <c r="AI211" s="33"/>
      <c r="AJ211" s="34">
        <f t="shared" ca="1" si="45"/>
        <v>12600000</v>
      </c>
      <c r="AK211" s="51">
        <f t="shared" ca="1" si="34"/>
        <v>5965000</v>
      </c>
      <c r="AL211" s="52">
        <v>0</v>
      </c>
      <c r="AM211" s="47">
        <v>6635000</v>
      </c>
      <c r="AN211" s="37">
        <f>IF(AP211="Voucher giờ trái đất",VLOOKUP(J211,'[1]CSBH THƯỞNG XE'!$I$3:$R$1000,10,0),0)</f>
        <v>0</v>
      </c>
      <c r="AO211" s="55">
        <f t="shared" ca="1" si="46"/>
        <v>5965000</v>
      </c>
      <c r="AQ211" s="158">
        <f ca="1">SUMIF('Báo cáo lợi nhuận từng xe (2)'!$E$5:$E$245,'Lương năng suất'!N211,'Báo cáo lợi nhuận từng xe (2)'!$L$5:$L$245)</f>
        <v>4200000</v>
      </c>
      <c r="AR211" s="158">
        <f t="shared" ca="1" si="47"/>
        <v>0</v>
      </c>
    </row>
    <row r="212" spans="1:44" ht="51" customHeight="1" x14ac:dyDescent="0.25">
      <c r="A212" s="40">
        <v>46109</v>
      </c>
      <c r="B212" s="40">
        <v>46112</v>
      </c>
      <c r="C212" s="41" t="s">
        <v>1198</v>
      </c>
      <c r="D212" s="42" t="s">
        <v>1333</v>
      </c>
      <c r="E212" s="43" t="s">
        <v>1408</v>
      </c>
      <c r="F212" s="43" t="s">
        <v>1335</v>
      </c>
      <c r="G212" s="43" t="s">
        <v>151</v>
      </c>
      <c r="H212" s="21"/>
      <c r="I212" s="21"/>
      <c r="J212" s="43" t="s">
        <v>1311</v>
      </c>
      <c r="K212" s="42" t="s">
        <v>1311</v>
      </c>
      <c r="L212" s="45" t="s">
        <v>1337</v>
      </c>
      <c r="M212" s="46">
        <v>1</v>
      </c>
      <c r="N212" s="45" t="s">
        <v>152</v>
      </c>
      <c r="O212" s="26"/>
      <c r="P212" s="26"/>
      <c r="Q212" s="26"/>
      <c r="R212" s="26"/>
      <c r="S212" s="47"/>
      <c r="T212" s="47">
        <v>0</v>
      </c>
      <c r="U212" s="47"/>
      <c r="V212" s="47">
        <v>0</v>
      </c>
      <c r="W212" s="47">
        <v>9000000</v>
      </c>
      <c r="X212" s="30">
        <f t="shared" ref="X212:X213" si="49">SUM(T212:W212)-U212-T212</f>
        <v>9000000</v>
      </c>
      <c r="Y212" s="30">
        <f t="shared" si="43"/>
        <v>9000000</v>
      </c>
      <c r="Z212" s="48">
        <f t="shared" si="41"/>
        <v>0</v>
      </c>
      <c r="AA212" s="48"/>
      <c r="AB212" s="30">
        <f t="shared" si="44"/>
        <v>0</v>
      </c>
      <c r="AC212" s="26"/>
      <c r="AD212" s="31"/>
      <c r="AE212" s="49"/>
      <c r="AF212" s="42" t="s">
        <v>1314</v>
      </c>
      <c r="AG212" s="50">
        <f>IF( B212&gt;=DATE(2026,1,23),IF($AF212="Khách hàng thông thường", IFERROR(VLOOKUP($J212,'[1]CSBH THƯỞNG XE'!$I$1:$M$22,3,0),0),IF(OR($AF212="Khách hàng chuyển đổi xe xăng",$AF212="Khách hàng Khối Quân đội - Công An"),IFERROR(VLOOKUP($J212,'[1]CSBH THƯỞNG XE'!$I$1:$M$22,4,0),0),0)), 0)</f>
        <v>18000000</v>
      </c>
      <c r="AH212" s="33"/>
      <c r="AI212" s="33"/>
      <c r="AJ212" s="34">
        <f t="shared" si="45"/>
        <v>6300000</v>
      </c>
      <c r="AK212" s="51">
        <f t="shared" si="34"/>
        <v>6300000</v>
      </c>
      <c r="AL212" s="52">
        <v>0</v>
      </c>
      <c r="AM212" s="53"/>
      <c r="AN212" s="37">
        <f>IF(AP212="Voucher giờ trái đất",VLOOKUP(J212,'[1]CSBH THƯỞNG XE'!$I$3:$R$1000,10,0),0)</f>
        <v>0</v>
      </c>
      <c r="AO212" s="55">
        <f t="shared" si="46"/>
        <v>6300000</v>
      </c>
      <c r="AQ212" s="158">
        <f>SUMIF('Báo cáo lợi nhuận từng xe (2)'!$E$5:$E$245,'Lương năng suất'!N212,'Báo cáo lợi nhuận từng xe (2)'!$L$5:$L$245)</f>
        <v>6300000</v>
      </c>
      <c r="AR212" s="158">
        <f t="shared" si="47"/>
        <v>0</v>
      </c>
    </row>
    <row r="213" spans="1:44" ht="51" customHeight="1" x14ac:dyDescent="0.25">
      <c r="A213" s="40">
        <v>46109</v>
      </c>
      <c r="B213" s="40">
        <v>46112</v>
      </c>
      <c r="C213" s="41" t="s">
        <v>1200</v>
      </c>
      <c r="D213" s="42" t="s">
        <v>1333</v>
      </c>
      <c r="E213" s="43" t="s">
        <v>1408</v>
      </c>
      <c r="F213" s="43" t="s">
        <v>1335</v>
      </c>
      <c r="G213" s="43" t="s">
        <v>151</v>
      </c>
      <c r="H213" s="21"/>
      <c r="I213" s="21"/>
      <c r="J213" s="43" t="s">
        <v>1311</v>
      </c>
      <c r="K213" s="42" t="s">
        <v>1311</v>
      </c>
      <c r="L213" s="45" t="s">
        <v>1378</v>
      </c>
      <c r="M213" s="46">
        <v>1</v>
      </c>
      <c r="N213" s="45" t="s">
        <v>1468</v>
      </c>
      <c r="O213" s="26"/>
      <c r="P213" s="26"/>
      <c r="Q213" s="26"/>
      <c r="R213" s="26"/>
      <c r="S213" s="47"/>
      <c r="T213" s="47">
        <v>0</v>
      </c>
      <c r="U213" s="47"/>
      <c r="V213" s="47">
        <v>0</v>
      </c>
      <c r="W213" s="47">
        <v>9000000</v>
      </c>
      <c r="X213" s="30">
        <f t="shared" si="49"/>
        <v>9000000</v>
      </c>
      <c r="Y213" s="30">
        <f t="shared" si="43"/>
        <v>9000000</v>
      </c>
      <c r="Z213" s="48">
        <f t="shared" si="41"/>
        <v>0</v>
      </c>
      <c r="AA213" s="48"/>
      <c r="AB213" s="30">
        <f t="shared" si="44"/>
        <v>0</v>
      </c>
      <c r="AC213" s="26"/>
      <c r="AD213" s="31"/>
      <c r="AE213" s="49"/>
      <c r="AF213" s="42" t="s">
        <v>1314</v>
      </c>
      <c r="AG213" s="50">
        <f>IF( B213&gt;=DATE(2026,1,23),IF($AF213="Khách hàng thông thường", IFERROR(VLOOKUP($J213,'[1]CSBH THƯỞNG XE'!$I$1:$M$22,3,0),0),IF(OR($AF213="Khách hàng chuyển đổi xe xăng",$AF213="Khách hàng Khối Quân đội - Công An"),IFERROR(VLOOKUP($J213,'[1]CSBH THƯỞNG XE'!$I$1:$M$22,4,0),0),0)), 0)</f>
        <v>18000000</v>
      </c>
      <c r="AH213" s="33"/>
      <c r="AI213" s="33"/>
      <c r="AJ213" s="34">
        <f t="shared" si="45"/>
        <v>6300000</v>
      </c>
      <c r="AK213" s="51">
        <f t="shared" si="34"/>
        <v>6300000</v>
      </c>
      <c r="AL213" s="52">
        <v>0</v>
      </c>
      <c r="AM213" s="53"/>
      <c r="AN213" s="37">
        <f>IF(AP213="Voucher giờ trái đất",VLOOKUP(J213,'[1]CSBH THƯỞNG XE'!$I$3:$R$1000,10,0),0)</f>
        <v>0</v>
      </c>
      <c r="AO213" s="55">
        <f t="shared" si="46"/>
        <v>6300000</v>
      </c>
      <c r="AQ213" s="158">
        <f>SUMIF('Báo cáo lợi nhuận từng xe (2)'!$E$5:$E$245,'Lương năng suất'!N213,'Báo cáo lợi nhuận từng xe (2)'!$L$5:$L$245)</f>
        <v>6300000</v>
      </c>
      <c r="AR213" s="158">
        <f t="shared" si="47"/>
        <v>0</v>
      </c>
    </row>
    <row r="214" spans="1:44" ht="51" customHeight="1" x14ac:dyDescent="0.25">
      <c r="A214" s="40">
        <v>46111</v>
      </c>
      <c r="B214" s="40">
        <v>46112</v>
      </c>
      <c r="C214" s="41" t="s">
        <v>1202</v>
      </c>
      <c r="D214" s="42" t="s">
        <v>1333</v>
      </c>
      <c r="E214" s="43" t="s">
        <v>1414</v>
      </c>
      <c r="F214" s="43" t="s">
        <v>1351</v>
      </c>
      <c r="G214" s="43" t="s">
        <v>635</v>
      </c>
      <c r="H214" s="21"/>
      <c r="I214" s="21"/>
      <c r="J214" s="43" t="s">
        <v>514</v>
      </c>
      <c r="K214" s="42" t="s">
        <v>1465</v>
      </c>
      <c r="L214" s="45" t="s">
        <v>1426</v>
      </c>
      <c r="M214" s="46">
        <v>1</v>
      </c>
      <c r="N214" s="45" t="s">
        <v>636</v>
      </c>
      <c r="O214" s="26"/>
      <c r="P214" s="26"/>
      <c r="Q214" s="26"/>
      <c r="R214" s="26"/>
      <c r="S214" s="47"/>
      <c r="T214" s="47">
        <v>0</v>
      </c>
      <c r="U214" s="47"/>
      <c r="V214" s="47">
        <v>0</v>
      </c>
      <c r="W214" s="47">
        <v>6000000</v>
      </c>
      <c r="X214" s="48">
        <f>SUM(T214:W214)-U214</f>
        <v>6000000</v>
      </c>
      <c r="Y214" s="30">
        <f t="shared" si="43"/>
        <v>6000000</v>
      </c>
      <c r="Z214" s="48">
        <f t="shared" si="41"/>
        <v>0</v>
      </c>
      <c r="AA214" s="48"/>
      <c r="AB214" s="30">
        <f t="shared" si="44"/>
        <v>0</v>
      </c>
      <c r="AC214" s="26"/>
      <c r="AD214" s="31"/>
      <c r="AE214" s="49"/>
      <c r="AF214" s="42" t="s">
        <v>1314</v>
      </c>
      <c r="AG214" s="50">
        <f>IF( B214&gt;=DATE(2026,1,23),IF($AF214="Khách hàng thông thường", IFERROR(VLOOKUP($J214,'[1]CSBH THƯỞNG XE'!$I$1:$M$22,3,0),0),IF(OR($AF214="Khách hàng chuyển đổi xe xăng",$AF214="Khách hàng Khối Quân đội - Công An"),IFERROR(VLOOKUP($J214,'[1]CSBH THƯỞNG XE'!$I$1:$M$22,4,0),0),0)), 0)</f>
        <v>8000000</v>
      </c>
      <c r="AH214" s="33"/>
      <c r="AI214" s="33"/>
      <c r="AJ214" s="34">
        <f t="shared" si="45"/>
        <v>1400000</v>
      </c>
      <c r="AK214" s="51">
        <f t="shared" ref="AK214" si="50">AJ214-AM214</f>
        <v>1400000</v>
      </c>
      <c r="AL214" s="52">
        <v>0</v>
      </c>
      <c r="AM214" s="53"/>
      <c r="AN214" s="37">
        <f>IF(AP214="Voucher giờ trái đất",VLOOKUP(J214,'[1]CSBH THƯỞNG XE'!$I$3:$R$1000,10,0),0)</f>
        <v>0</v>
      </c>
      <c r="AO214" s="55">
        <f t="shared" si="46"/>
        <v>1400000</v>
      </c>
      <c r="AQ214" s="158">
        <f>SUMIF('Báo cáo lợi nhuận từng xe (2)'!$E$5:$E$245,'Lương năng suất'!N214,'Báo cáo lợi nhuận từng xe (2)'!$L$5:$L$245)</f>
        <v>1400000</v>
      </c>
      <c r="AR214" s="158">
        <f t="shared" si="47"/>
        <v>0</v>
      </c>
    </row>
    <row r="215" spans="1:44" ht="51" customHeight="1" x14ac:dyDescent="0.25">
      <c r="A215" s="40">
        <v>46110</v>
      </c>
      <c r="B215" s="40">
        <v>46112</v>
      </c>
      <c r="C215" s="41" t="s">
        <v>1206</v>
      </c>
      <c r="D215" s="42" t="s">
        <v>1333</v>
      </c>
      <c r="E215" s="43" t="s">
        <v>1469</v>
      </c>
      <c r="F215" s="43" t="e">
        <v>#N/A</v>
      </c>
      <c r="G215" s="43" t="s">
        <v>229</v>
      </c>
      <c r="H215" s="21"/>
      <c r="I215" s="21"/>
      <c r="J215" s="43" t="s">
        <v>1311</v>
      </c>
      <c r="K215" s="42" t="s">
        <v>1311</v>
      </c>
      <c r="L215" s="45" t="s">
        <v>1357</v>
      </c>
      <c r="M215" s="46">
        <v>1</v>
      </c>
      <c r="N215" s="45" t="s">
        <v>230</v>
      </c>
      <c r="O215" s="26"/>
      <c r="P215" s="26"/>
      <c r="Q215" s="26"/>
      <c r="R215" s="26"/>
      <c r="S215" s="47"/>
      <c r="T215" s="47">
        <v>0</v>
      </c>
      <c r="U215" s="47"/>
      <c r="V215" s="47">
        <v>0</v>
      </c>
      <c r="W215" s="47">
        <v>0</v>
      </c>
      <c r="X215" s="30">
        <f>SUM(T215:W215)-U215-T215</f>
        <v>0</v>
      </c>
      <c r="Y215" s="30">
        <f t="shared" si="43"/>
        <v>0</v>
      </c>
      <c r="Z215" s="48">
        <f t="shared" si="41"/>
        <v>0</v>
      </c>
      <c r="AA215" s="48"/>
      <c r="AB215" s="30">
        <f t="shared" si="44"/>
        <v>0</v>
      </c>
      <c r="AC215" s="26"/>
      <c r="AD215" s="31"/>
      <c r="AE215" s="49"/>
      <c r="AF215" s="42" t="s">
        <v>1314</v>
      </c>
      <c r="AG215" s="50">
        <f>IF( B215&gt;=DATE(2026,1,23),IF($AF215="Khách hàng thông thường", IFERROR(VLOOKUP($J215,'[1]CSBH THƯỞNG XE'!$I$1:$M$22,3,0),0),IF(OR($AF215="Khách hàng chuyển đổi xe xăng",$AF215="Khách hàng Khối Quân đội - Công An"),IFERROR(VLOOKUP($J215,'[1]CSBH THƯỞNG XE'!$I$1:$M$22,4,0),0),0)), 0)</f>
        <v>18000000</v>
      </c>
      <c r="AH215" s="33"/>
      <c r="AI215" s="33"/>
      <c r="AJ215" s="34">
        <f t="shared" si="45"/>
        <v>12600000</v>
      </c>
      <c r="AK215" s="51">
        <f t="shared" si="34"/>
        <v>12600000</v>
      </c>
      <c r="AL215" s="52">
        <v>0</v>
      </c>
      <c r="AM215" s="53"/>
      <c r="AN215" s="37">
        <f>IF(AP215="Voucher giờ trái đất",VLOOKUP(J215,'[1]CSBH THƯỞNG XE'!$I$3:$R$1000,10,0),0)</f>
        <v>0</v>
      </c>
      <c r="AO215" s="55">
        <f t="shared" si="46"/>
        <v>12600000</v>
      </c>
      <c r="AQ215" s="158">
        <f>SUMIF('Báo cáo lợi nhuận từng xe (2)'!$E$5:$E$245,'Lương năng suất'!N215,'Báo cáo lợi nhuận từng xe (2)'!$L$5:$L$245)</f>
        <v>12600000</v>
      </c>
      <c r="AR215" s="158">
        <f t="shared" si="47"/>
        <v>0</v>
      </c>
    </row>
    <row r="216" spans="1:44" ht="51" customHeight="1" x14ac:dyDescent="0.25">
      <c r="A216" s="40">
        <v>46107</v>
      </c>
      <c r="B216" s="40">
        <v>46112</v>
      </c>
      <c r="C216" s="41" t="s">
        <v>1208</v>
      </c>
      <c r="D216" s="42" t="s">
        <v>1333</v>
      </c>
      <c r="E216" s="43" t="s">
        <v>1470</v>
      </c>
      <c r="F216" s="43" t="s">
        <v>1351</v>
      </c>
      <c r="G216" s="43" t="s">
        <v>698</v>
      </c>
      <c r="H216" s="21"/>
      <c r="I216" s="21"/>
      <c r="J216" s="43" t="s">
        <v>514</v>
      </c>
      <c r="K216" s="42" t="s">
        <v>1465</v>
      </c>
      <c r="L216" s="45" t="s">
        <v>1471</v>
      </c>
      <c r="M216" s="46">
        <v>1</v>
      </c>
      <c r="N216" s="45" t="s">
        <v>699</v>
      </c>
      <c r="O216" s="26"/>
      <c r="P216" s="26"/>
      <c r="Q216" s="26"/>
      <c r="R216" s="26"/>
      <c r="S216" s="47"/>
      <c r="T216" s="47">
        <v>0</v>
      </c>
      <c r="U216" s="47"/>
      <c r="V216" s="47">
        <v>0</v>
      </c>
      <c r="W216" s="47">
        <v>6000000</v>
      </c>
      <c r="X216" s="48">
        <f>SUM(T216:W216)-U216</f>
        <v>6000000</v>
      </c>
      <c r="Y216" s="30">
        <f t="shared" si="43"/>
        <v>6000000</v>
      </c>
      <c r="Z216" s="48">
        <f t="shared" si="41"/>
        <v>0</v>
      </c>
      <c r="AA216" s="48"/>
      <c r="AB216" s="30">
        <f t="shared" si="44"/>
        <v>0</v>
      </c>
      <c r="AC216" s="26"/>
      <c r="AD216" s="31"/>
      <c r="AE216" s="49"/>
      <c r="AF216" s="42" t="s">
        <v>1314</v>
      </c>
      <c r="AG216" s="50">
        <f>IF( B216&gt;=DATE(2026,1,23),IF($AF216="Khách hàng thông thường", IFERROR(VLOOKUP($J216,'[1]CSBH THƯỞNG XE'!$I$1:$M$22,3,0),0),IF(OR($AF216="Khách hàng chuyển đổi xe xăng",$AF216="Khách hàng Khối Quân đội - Công An"),IFERROR(VLOOKUP($J216,'[1]CSBH THƯỞNG XE'!$I$1:$M$22,4,0),0),0)), 0)</f>
        <v>8000000</v>
      </c>
      <c r="AH216" s="33"/>
      <c r="AI216" s="33"/>
      <c r="AJ216" s="34">
        <f t="shared" si="45"/>
        <v>1400000</v>
      </c>
      <c r="AK216" s="51">
        <f t="shared" si="34"/>
        <v>1400000</v>
      </c>
      <c r="AL216" s="52">
        <v>0</v>
      </c>
      <c r="AM216" s="53"/>
      <c r="AN216" s="37">
        <f>IF(AP216="Voucher giờ trái đất",VLOOKUP(J216,'[1]CSBH THƯỞNG XE'!$I$3:$R$1000,10,0),0)</f>
        <v>0</v>
      </c>
      <c r="AO216" s="55">
        <f t="shared" si="46"/>
        <v>1400000</v>
      </c>
      <c r="AQ216" s="158">
        <f>SUMIF('Báo cáo lợi nhuận từng xe (2)'!$E$5:$E$245,'Lương năng suất'!N216,'Báo cáo lợi nhuận từng xe (2)'!$L$5:$L$245)</f>
        <v>1400000</v>
      </c>
      <c r="AR216" s="158">
        <f t="shared" si="47"/>
        <v>0</v>
      </c>
    </row>
    <row r="217" spans="1:44" ht="51" customHeight="1" x14ac:dyDescent="0.25">
      <c r="A217" s="40">
        <v>46103</v>
      </c>
      <c r="B217" s="40">
        <v>46112</v>
      </c>
      <c r="C217" s="41" t="s">
        <v>1210</v>
      </c>
      <c r="D217" s="42" t="s">
        <v>1333</v>
      </c>
      <c r="E217" s="43" t="s">
        <v>1445</v>
      </c>
      <c r="F217" s="43" t="s">
        <v>1339</v>
      </c>
      <c r="G217" s="43" t="s">
        <v>268</v>
      </c>
      <c r="H217" s="21"/>
      <c r="I217" s="21"/>
      <c r="J217" s="43" t="s">
        <v>1311</v>
      </c>
      <c r="K217" s="42" t="s">
        <v>1311</v>
      </c>
      <c r="L217" s="45" t="s">
        <v>1348</v>
      </c>
      <c r="M217" s="46">
        <v>1</v>
      </c>
      <c r="N217" s="45" t="s">
        <v>269</v>
      </c>
      <c r="O217" s="26"/>
      <c r="P217" s="26"/>
      <c r="Q217" s="26"/>
      <c r="R217" s="26"/>
      <c r="S217" s="47"/>
      <c r="T217" s="47">
        <v>0</v>
      </c>
      <c r="U217" s="47"/>
      <c r="V217" s="47">
        <v>0</v>
      </c>
      <c r="W217" s="47">
        <v>10000000</v>
      </c>
      <c r="X217" s="30">
        <f>SUM(T217:W217)-U217-T217</f>
        <v>10000000</v>
      </c>
      <c r="Y217" s="30">
        <f t="shared" si="43"/>
        <v>10000000</v>
      </c>
      <c r="Z217" s="48">
        <f t="shared" si="41"/>
        <v>0</v>
      </c>
      <c r="AA217" s="48"/>
      <c r="AB217" s="30">
        <f t="shared" si="44"/>
        <v>0</v>
      </c>
      <c r="AC217" s="26"/>
      <c r="AD217" s="31"/>
      <c r="AE217" s="49"/>
      <c r="AF217" s="42" t="s">
        <v>1314</v>
      </c>
      <c r="AG217" s="50">
        <f>IF( B217&gt;=DATE(2026,1,23),IF($AF217="Khách hàng thông thường", IFERROR(VLOOKUP($J217,'[1]CSBH THƯỞNG XE'!$I$1:$M$22,3,0),0),IF(OR($AF217="Khách hàng chuyển đổi xe xăng",$AF217="Khách hàng Khối Quân đội - Công An"),IFERROR(VLOOKUP($J217,'[1]CSBH THƯỞNG XE'!$I$1:$M$22,4,0),0),0)), 0)</f>
        <v>18000000</v>
      </c>
      <c r="AH217" s="33"/>
      <c r="AI217" s="33"/>
      <c r="AJ217" s="34">
        <f t="shared" si="45"/>
        <v>5600000</v>
      </c>
      <c r="AK217" s="51">
        <f t="shared" si="34"/>
        <v>5600000</v>
      </c>
      <c r="AL217" s="52">
        <v>0</v>
      </c>
      <c r="AM217" s="53"/>
      <c r="AN217" s="37">
        <f>IF(AP217="Voucher giờ trái đất",VLOOKUP(J217,'[1]CSBH THƯỞNG XE'!$I$3:$R$1000,10,0),0)</f>
        <v>0</v>
      </c>
      <c r="AO217" s="55">
        <f t="shared" si="46"/>
        <v>5600000</v>
      </c>
      <c r="AQ217" s="158">
        <f>SUMIF('Báo cáo lợi nhuận từng xe (2)'!$E$5:$E$245,'Lương năng suất'!N217,'Báo cáo lợi nhuận từng xe (2)'!$L$5:$L$245)</f>
        <v>5600000</v>
      </c>
      <c r="AR217" s="158">
        <f t="shared" si="47"/>
        <v>0</v>
      </c>
    </row>
    <row r="218" spans="1:44" ht="51" customHeight="1" x14ac:dyDescent="0.25">
      <c r="A218" s="40">
        <v>46110</v>
      </c>
      <c r="B218" s="40">
        <v>46112</v>
      </c>
      <c r="C218" s="41" t="s">
        <v>1214</v>
      </c>
      <c r="D218" s="42" t="s">
        <v>1315</v>
      </c>
      <c r="E218" s="43" t="s">
        <v>1411</v>
      </c>
      <c r="F218" s="43" t="s">
        <v>1345</v>
      </c>
      <c r="G218" s="43" t="s">
        <v>623</v>
      </c>
      <c r="H218" s="21"/>
      <c r="I218" s="21"/>
      <c r="J218" s="43" t="s">
        <v>514</v>
      </c>
      <c r="K218" s="42" t="s">
        <v>1417</v>
      </c>
      <c r="L218" s="45" t="s">
        <v>1472</v>
      </c>
      <c r="M218" s="46">
        <v>1</v>
      </c>
      <c r="N218" s="45" t="s">
        <v>624</v>
      </c>
      <c r="O218" s="26"/>
      <c r="P218" s="26"/>
      <c r="Q218" s="26"/>
      <c r="R218" s="26"/>
      <c r="S218" s="47"/>
      <c r="T218" s="56">
        <v>5000000</v>
      </c>
      <c r="U218" s="47"/>
      <c r="V218" s="47">
        <v>2120000</v>
      </c>
      <c r="W218" s="47">
        <v>0</v>
      </c>
      <c r="X218" s="30">
        <f>SUM(T218:W218)-U218-V218</f>
        <v>5000000</v>
      </c>
      <c r="Y218" s="30">
        <f t="shared" si="43"/>
        <v>5000000</v>
      </c>
      <c r="Z218" s="48">
        <f t="shared" si="41"/>
        <v>0</v>
      </c>
      <c r="AA218" s="30"/>
      <c r="AB218" s="30">
        <f t="shared" si="44"/>
        <v>0</v>
      </c>
      <c r="AC218" s="26"/>
      <c r="AD218" s="31"/>
      <c r="AE218" s="49"/>
      <c r="AF218" s="42" t="s">
        <v>1314</v>
      </c>
      <c r="AG218" s="50">
        <f>IF( B218&gt;=DATE(2026,1,23),IF($AF218="Khách hàng thông thường", IFERROR(VLOOKUP($J218,'[1]CSBH THƯỞNG XE'!$I$1:$M$22,3,0),0),IF(OR($AF218="Khách hàng chuyển đổi xe xăng",$AF218="Khách hàng Khối Quân đội - Công An"),IFERROR(VLOOKUP($J218,'[1]CSBH THƯỞNG XE'!$I$1:$M$22,4,0),0),0)), 0)</f>
        <v>8000000</v>
      </c>
      <c r="AH218" s="33"/>
      <c r="AI218" s="33"/>
      <c r="AJ218" s="34">
        <f t="shared" si="45"/>
        <v>2100000</v>
      </c>
      <c r="AK218" s="51">
        <f t="shared" si="34"/>
        <v>2100000</v>
      </c>
      <c r="AL218" s="52">
        <v>0</v>
      </c>
      <c r="AM218" s="53"/>
      <c r="AN218" s="37">
        <f>IF(AP218="Voucher giờ trái đất",VLOOKUP(J218,'[1]CSBH THƯỞNG XE'!$I$3:$R$1000,10,0),0)</f>
        <v>0</v>
      </c>
      <c r="AO218" s="55">
        <f t="shared" si="46"/>
        <v>2100000</v>
      </c>
      <c r="AQ218" s="158">
        <f>SUMIF('Báo cáo lợi nhuận từng xe (2)'!$E$5:$E$245,'Lương năng suất'!N218,'Báo cáo lợi nhuận từng xe (2)'!$L$5:$L$245)</f>
        <v>2100000</v>
      </c>
      <c r="AR218" s="158">
        <f t="shared" si="47"/>
        <v>0</v>
      </c>
    </row>
    <row r="219" spans="1:44" ht="51" customHeight="1" x14ac:dyDescent="0.25">
      <c r="A219" s="40">
        <v>46111</v>
      </c>
      <c r="B219" s="40">
        <v>46112</v>
      </c>
      <c r="C219" s="41" t="s">
        <v>1216</v>
      </c>
      <c r="D219" s="42" t="s">
        <v>1315</v>
      </c>
      <c r="E219" s="43" t="s">
        <v>1411</v>
      </c>
      <c r="F219" s="43" t="s">
        <v>1345</v>
      </c>
      <c r="G219" s="43" t="s">
        <v>265</v>
      </c>
      <c r="H219" s="21"/>
      <c r="I219" s="21"/>
      <c r="J219" s="43" t="s">
        <v>106</v>
      </c>
      <c r="K219" s="42" t="s">
        <v>106</v>
      </c>
      <c r="L219" s="45" t="s">
        <v>1326</v>
      </c>
      <c r="M219" s="46">
        <v>1</v>
      </c>
      <c r="N219" s="45" t="s">
        <v>266</v>
      </c>
      <c r="O219" s="26"/>
      <c r="P219" s="26"/>
      <c r="Q219" s="26"/>
      <c r="R219" s="26"/>
      <c r="S219" s="47"/>
      <c r="T219" s="56">
        <v>8674783</v>
      </c>
      <c r="U219" s="47"/>
      <c r="V219" s="47">
        <v>0</v>
      </c>
      <c r="W219" s="47">
        <v>0</v>
      </c>
      <c r="X219" s="30">
        <f>SUM(T219:W219)-U219-T219</f>
        <v>0</v>
      </c>
      <c r="Y219" s="30">
        <f t="shared" si="43"/>
        <v>0</v>
      </c>
      <c r="Z219" s="48">
        <f t="shared" si="41"/>
        <v>0</v>
      </c>
      <c r="AA219" s="30">
        <f>IF(OR(T219 &gt; VLOOKUP(J219,'[1]CSBH THƯỞNG XE'!$J$26:$R$34,6,0), ISTEXT(T219)),
    VLOOKUP(J219,'[1]CSBH THƯỞNG XE'!$J$26:$R$34,9,0),
0)</f>
        <v>677818.18181818165</v>
      </c>
      <c r="AB219" s="30">
        <f t="shared" si="44"/>
        <v>0</v>
      </c>
      <c r="AC219" s="26"/>
      <c r="AD219" s="31"/>
      <c r="AE219" s="49"/>
      <c r="AF219" s="42" t="s">
        <v>1314</v>
      </c>
      <c r="AG219" s="50">
        <f>IF( B219&gt;=DATE(2026,1,23),IF($AF219="Khách hàng thông thường", IFERROR(VLOOKUP($J219,'[1]CSBH THƯỞNG XE'!$I$1:$M$22,3,0),0),IF(OR($AF219="Khách hàng chuyển đổi xe xăng",$AF219="Khách hàng Khối Quân đội - Công An"),IFERROR(VLOOKUP($J219,'[1]CSBH THƯỞNG XE'!$I$1:$M$22,4,0),0),0)), 0)</f>
        <v>18000000</v>
      </c>
      <c r="AH219" s="33"/>
      <c r="AI219" s="33"/>
      <c r="AJ219" s="34">
        <f t="shared" si="45"/>
        <v>12600000</v>
      </c>
      <c r="AK219" s="51">
        <f t="shared" si="34"/>
        <v>12600000</v>
      </c>
      <c r="AL219" s="52">
        <v>10000000</v>
      </c>
      <c r="AM219" s="53"/>
      <c r="AN219" s="37">
        <f>IF(AP219="Voucher giờ trái đất",VLOOKUP(J219,'[1]CSBH THƯỞNG XE'!$I$3:$R$1000,10,0),0)</f>
        <v>0</v>
      </c>
      <c r="AO219" s="55">
        <f t="shared" si="46"/>
        <v>12600000</v>
      </c>
      <c r="AQ219" s="158">
        <f>SUMIF('Báo cáo lợi nhuận từng xe (2)'!$E$5:$E$245,'Lương năng suất'!N219,'Báo cáo lợi nhuận từng xe (2)'!$L$5:$L$245)</f>
        <v>12600000</v>
      </c>
      <c r="AR219" s="158">
        <f t="shared" si="47"/>
        <v>0</v>
      </c>
    </row>
    <row r="220" spans="1:44" ht="51" customHeight="1" x14ac:dyDescent="0.25">
      <c r="A220" s="40">
        <v>46107</v>
      </c>
      <c r="B220" s="40">
        <v>46112</v>
      </c>
      <c r="C220" s="41" t="s">
        <v>1218</v>
      </c>
      <c r="D220" s="42" t="s">
        <v>1321</v>
      </c>
      <c r="E220" s="43" t="s">
        <v>1419</v>
      </c>
      <c r="F220" s="43" t="s">
        <v>1323</v>
      </c>
      <c r="G220" s="43" t="s">
        <v>17</v>
      </c>
      <c r="H220" s="21"/>
      <c r="I220" s="21"/>
      <c r="J220" s="43" t="s">
        <v>18</v>
      </c>
      <c r="K220" s="42" t="s">
        <v>1324</v>
      </c>
      <c r="L220" s="45" t="s">
        <v>1326</v>
      </c>
      <c r="M220" s="46">
        <v>1</v>
      </c>
      <c r="N220" s="45" t="s">
        <v>19</v>
      </c>
      <c r="O220" s="26"/>
      <c r="P220" s="26"/>
      <c r="Q220" s="26"/>
      <c r="R220" s="26"/>
      <c r="S220" s="47"/>
      <c r="T220" s="47" t="s">
        <v>1313</v>
      </c>
      <c r="U220" s="47"/>
      <c r="V220" s="47" t="s">
        <v>1313</v>
      </c>
      <c r="W220" s="47">
        <v>75000</v>
      </c>
      <c r="X220" s="48">
        <f>SUM(T220:W220)-U220</f>
        <v>75000</v>
      </c>
      <c r="Y220" s="30">
        <f t="shared" si="43"/>
        <v>75000</v>
      </c>
      <c r="Z220" s="48">
        <f t="shared" si="41"/>
        <v>0</v>
      </c>
      <c r="AA220" s="48"/>
      <c r="AB220" s="30">
        <f t="shared" si="44"/>
        <v>0</v>
      </c>
      <c r="AC220" s="26"/>
      <c r="AD220" s="31"/>
      <c r="AE220" s="49"/>
      <c r="AF220" s="42" t="s">
        <v>1314</v>
      </c>
      <c r="AG220" s="50">
        <f>IF( B220&gt;=DATE(2026,1,23),IF($AF220="Khách hàng thông thường", IFERROR(VLOOKUP($J220,'[1]CSBH THƯỞNG XE'!$I$1:$M$22,3,0),0),IF(OR($AF220="Khách hàng chuyển đổi xe xăng",$AF220="Khách hàng Khối Quân đội - Công An"),IFERROR(VLOOKUP($J220,'[1]CSBH THƯỞNG XE'!$I$1:$M$22,4,0),0),0)), 0)</f>
        <v>38000000</v>
      </c>
      <c r="AH220" s="33"/>
      <c r="AI220" s="33"/>
      <c r="AJ220" s="34">
        <f t="shared" si="45"/>
        <v>26547500</v>
      </c>
      <c r="AK220" s="51">
        <f t="shared" si="34"/>
        <v>26547500</v>
      </c>
      <c r="AL220" s="52">
        <v>20000000</v>
      </c>
      <c r="AM220" s="53"/>
      <c r="AN220" s="37">
        <f>IF(AP220="Voucher giờ trái đất",VLOOKUP(J220,'[1]CSBH THƯỞNG XE'!$I$3:$R$1000,10,0),0)</f>
        <v>0</v>
      </c>
      <c r="AO220" s="55">
        <f t="shared" si="46"/>
        <v>26547500</v>
      </c>
      <c r="AQ220" s="158">
        <f>SUMIF('Báo cáo lợi nhuận từng xe (2)'!$E$5:$E$245,'Lương năng suất'!N220,'Báo cáo lợi nhuận từng xe (2)'!$L$5:$L$245)</f>
        <v>26547500</v>
      </c>
      <c r="AR220" s="158">
        <f t="shared" si="47"/>
        <v>0</v>
      </c>
    </row>
    <row r="221" spans="1:44" ht="51" customHeight="1" x14ac:dyDescent="0.25">
      <c r="A221" s="40">
        <v>46111</v>
      </c>
      <c r="B221" s="40">
        <v>46112</v>
      </c>
      <c r="C221" s="41" t="s">
        <v>1220</v>
      </c>
      <c r="D221" s="42" t="s">
        <v>1308</v>
      </c>
      <c r="E221" s="43" t="s">
        <v>1386</v>
      </c>
      <c r="F221" s="43" t="s">
        <v>1310</v>
      </c>
      <c r="G221" s="43" t="s">
        <v>723</v>
      </c>
      <c r="H221" s="21"/>
      <c r="I221" s="21"/>
      <c r="J221" s="43" t="s">
        <v>1375</v>
      </c>
      <c r="K221" s="42">
        <v>0</v>
      </c>
      <c r="L221" s="45" t="s">
        <v>1326</v>
      </c>
      <c r="M221" s="46">
        <v>1</v>
      </c>
      <c r="N221" s="45" t="s">
        <v>724</v>
      </c>
      <c r="O221" s="26"/>
      <c r="P221" s="26"/>
      <c r="Q221" s="26"/>
      <c r="R221" s="26"/>
      <c r="S221" s="56" t="s">
        <v>1473</v>
      </c>
      <c r="T221" s="47"/>
      <c r="U221" s="47"/>
      <c r="V221" s="47" t="s">
        <v>1313</v>
      </c>
      <c r="W221" s="47">
        <v>0</v>
      </c>
      <c r="X221" s="48">
        <f>SUM(T221:W221)-U221</f>
        <v>0</v>
      </c>
      <c r="Y221" s="30">
        <f t="shared" si="43"/>
        <v>0</v>
      </c>
      <c r="Z221" s="48">
        <f t="shared" si="41"/>
        <v>0</v>
      </c>
      <c r="AA221" s="48"/>
      <c r="AB221" s="30">
        <f t="shared" si="44"/>
        <v>0</v>
      </c>
      <c r="AC221" s="26"/>
      <c r="AD221" s="31"/>
      <c r="AE221" s="49"/>
      <c r="AF221" s="42" t="s">
        <v>1314</v>
      </c>
      <c r="AG221" s="50">
        <f>IF( B221&gt;=DATE(2026,1,23),IF($AF221="Khách hàng thông thường", IFERROR(VLOOKUP($J221,'[1]CSBH THƯỞNG XE'!$I$1:$M$22,3,0),0),IF(OR($AF221="Khách hàng chuyển đổi xe xăng",$AF221="Khách hàng Khối Quân đội - Công An"),IFERROR(VLOOKUP($J221,'[1]CSBH THƯỞNG XE'!$I$1:$M$22,4,0),0),0)), 0)</f>
        <v>6500000</v>
      </c>
      <c r="AH221" s="33"/>
      <c r="AI221" s="33"/>
      <c r="AJ221" s="34">
        <f t="shared" si="45"/>
        <v>4550000</v>
      </c>
      <c r="AK221" s="51">
        <f t="shared" si="34"/>
        <v>4550000</v>
      </c>
      <c r="AL221" s="52">
        <v>0</v>
      </c>
      <c r="AM221" s="53"/>
      <c r="AN221" s="37">
        <f>IF(AP221="Voucher giờ trái đất",VLOOKUP(J221,'[1]CSBH THƯỞNG XE'!$I$3:$R$1000,10,0),0)</f>
        <v>0</v>
      </c>
      <c r="AO221" s="55">
        <f t="shared" si="46"/>
        <v>4550000</v>
      </c>
      <c r="AQ221" s="158">
        <f>SUMIF('Báo cáo lợi nhuận từng xe (2)'!$E$5:$E$245,'Lương năng suất'!N221,'Báo cáo lợi nhuận từng xe (2)'!$L$5:$L$245)</f>
        <v>4550000</v>
      </c>
      <c r="AR221" s="158">
        <f t="shared" si="47"/>
        <v>0</v>
      </c>
    </row>
    <row r="222" spans="1:44" ht="51" customHeight="1" x14ac:dyDescent="0.25">
      <c r="A222" s="40">
        <v>46103</v>
      </c>
      <c r="B222" s="40">
        <v>46112</v>
      </c>
      <c r="C222" s="41" t="s">
        <v>1222</v>
      </c>
      <c r="D222" s="42" t="s">
        <v>1341</v>
      </c>
      <c r="E222" s="43" t="s">
        <v>1474</v>
      </c>
      <c r="F222" s="43" t="s">
        <v>1371</v>
      </c>
      <c r="G222" s="43" t="s">
        <v>472</v>
      </c>
      <c r="H222" s="21"/>
      <c r="I222" s="21"/>
      <c r="J222" s="43" t="s">
        <v>1329</v>
      </c>
      <c r="K222" s="42" t="s">
        <v>1324</v>
      </c>
      <c r="L222" s="45" t="s">
        <v>1330</v>
      </c>
      <c r="M222" s="46">
        <v>1</v>
      </c>
      <c r="N222" s="45" t="s">
        <v>473</v>
      </c>
      <c r="O222" s="26"/>
      <c r="P222" s="26"/>
      <c r="Q222" s="26"/>
      <c r="R222" s="26"/>
      <c r="S222" s="47"/>
      <c r="T222" s="47">
        <v>8727000</v>
      </c>
      <c r="U222" s="47"/>
      <c r="V222" s="47" t="s">
        <v>1313</v>
      </c>
      <c r="W222" s="47">
        <v>0</v>
      </c>
      <c r="X222" s="161">
        <f t="shared" ref="X222:X223" si="51">SUM(T222:W222)-U222</f>
        <v>8727000</v>
      </c>
      <c r="Y222" s="162">
        <f t="shared" ref="Y222:Y223" ca="1" si="52">AB222+W222</f>
        <v>0</v>
      </c>
      <c r="Z222" s="48">
        <f t="shared" si="41"/>
        <v>0</v>
      </c>
      <c r="AA222" s="30">
        <f>IF(OR(T222 &gt; VLOOKUP(J222,'[1]CSBH THƯỞNG XE'!$J$26:$R$34,6,0), ISTEXT(T222)),
    VLOOKUP(J222,'[1]CSBH THƯỞNG XE'!$J$26:$R$34,9,0),
0)</f>
        <v>860272.72727272753</v>
      </c>
      <c r="AB222" s="30">
        <f t="shared" ca="1" si="44"/>
        <v>0</v>
      </c>
      <c r="AC222" s="26"/>
      <c r="AD222" s="31"/>
      <c r="AE222" s="49"/>
      <c r="AF222" s="42" t="s">
        <v>1314</v>
      </c>
      <c r="AG222" s="50">
        <f>IF( B222&gt;=DATE(2026,1,23),IF($AF222="Khách hàng thông thường", IFERROR(VLOOKUP($J222,'[1]CSBH THƯỞNG XE'!$I$1:$M$22,3,0),0),IF(OR($AF222="Khách hàng chuyển đổi xe xăng",$AF222="Khách hàng Khối Quân đội - Công An"),IFERROR(VLOOKUP($J222,'[1]CSBH THƯỞNG XE'!$I$1:$M$22,4,0),0),0)), 0)</f>
        <v>15000000</v>
      </c>
      <c r="AH222" s="33"/>
      <c r="AI222" s="33"/>
      <c r="AJ222" s="34">
        <f t="shared" ca="1" si="45"/>
        <v>10500000</v>
      </c>
      <c r="AK222" s="51">
        <f t="shared" ca="1" si="34"/>
        <v>10500000</v>
      </c>
      <c r="AL222" s="52">
        <v>2000000</v>
      </c>
      <c r="AM222" s="53"/>
      <c r="AN222" s="37">
        <f>IF(AP222="Voucher giờ trái đất",VLOOKUP(J222,'[1]CSBH THƯỞNG XE'!$I$3:$R$1000,10,0),0)</f>
        <v>0</v>
      </c>
      <c r="AO222" s="55">
        <f t="shared" ca="1" si="46"/>
        <v>10500000</v>
      </c>
      <c r="AQ222" s="158">
        <f ca="1">SUMIF('Báo cáo lợi nhuận từng xe (2)'!$E$5:$E$245,'Lương năng suất'!N222,'Báo cáo lợi nhuận từng xe (2)'!$L$5:$L$245)</f>
        <v>4200000</v>
      </c>
      <c r="AR222" s="158">
        <f t="shared" ca="1" si="47"/>
        <v>0</v>
      </c>
    </row>
    <row r="223" spans="1:44" ht="51" customHeight="1" x14ac:dyDescent="0.25">
      <c r="A223" s="40">
        <v>46111</v>
      </c>
      <c r="B223" s="40">
        <v>46112</v>
      </c>
      <c r="C223" s="41" t="s">
        <v>1224</v>
      </c>
      <c r="D223" s="42" t="s">
        <v>1341</v>
      </c>
      <c r="E223" s="43" t="s">
        <v>1358</v>
      </c>
      <c r="F223" s="43" t="s">
        <v>1359</v>
      </c>
      <c r="G223" s="43" t="s">
        <v>469</v>
      </c>
      <c r="H223" s="21"/>
      <c r="I223" s="21"/>
      <c r="J223" s="43" t="s">
        <v>1329</v>
      </c>
      <c r="K223" s="42" t="s">
        <v>1324</v>
      </c>
      <c r="L223" s="45" t="s">
        <v>1326</v>
      </c>
      <c r="M223" s="46">
        <v>1</v>
      </c>
      <c r="N223" s="45" t="s">
        <v>470</v>
      </c>
      <c r="O223" s="26"/>
      <c r="P223" s="26"/>
      <c r="Q223" s="26"/>
      <c r="R223" s="26"/>
      <c r="S223" s="47"/>
      <c r="T223" s="47">
        <v>6940000</v>
      </c>
      <c r="U223" s="47">
        <v>1360000</v>
      </c>
      <c r="V223" s="166"/>
      <c r="W223" s="47">
        <v>10000000</v>
      </c>
      <c r="X223" s="161">
        <f t="shared" si="51"/>
        <v>16940000</v>
      </c>
      <c r="Y223" s="162">
        <f t="shared" ca="1" si="52"/>
        <v>10000000</v>
      </c>
      <c r="Z223" s="48">
        <f t="shared" si="41"/>
        <v>6940000</v>
      </c>
      <c r="AA223" s="30">
        <f>IF(OR(T223 &gt; VLOOKUP(J223,'[1]CSBH THƯỞNG XE'!$J$26:$R$34,6,0), ISTEXT(T223)),
    VLOOKUP(J223,'[1]CSBH THƯỞNG XE'!$J$26:$R$34,9,0),
0)</f>
        <v>860272.72727272753</v>
      </c>
      <c r="AB223" s="30">
        <f t="shared" ca="1" si="44"/>
        <v>0</v>
      </c>
      <c r="AC223" s="26"/>
      <c r="AD223" s="31"/>
      <c r="AE223" s="49"/>
      <c r="AF223" s="42" t="s">
        <v>1314</v>
      </c>
      <c r="AG223" s="50">
        <f>IF( B223&gt;=DATE(2026,1,23),IF($AF223="Khách hàng thông thường", IFERROR(VLOOKUP($J223,'[1]CSBH THƯỞNG XE'!$I$1:$M$22,3,0),0),IF(OR($AF223="Khách hàng chuyển đổi xe xăng",$AF223="Khách hàng Khối Quân đội - Công An"),IFERROR(VLOOKUP($J223,'[1]CSBH THƯỞNG XE'!$I$1:$M$22,4,0),0),0)), 0)</f>
        <v>15000000</v>
      </c>
      <c r="AH223" s="33"/>
      <c r="AI223" s="33"/>
      <c r="AJ223" s="34">
        <f t="shared" ca="1" si="45"/>
        <v>3500000</v>
      </c>
      <c r="AK223" s="51">
        <f t="shared" ca="1" si="34"/>
        <v>2140000</v>
      </c>
      <c r="AL223" s="52">
        <v>3000000</v>
      </c>
      <c r="AM223" s="47">
        <v>1360000</v>
      </c>
      <c r="AN223" s="37">
        <f>IF(AP223="Voucher giờ trái đất",VLOOKUP(J223,'[1]CSBH THƯỞNG XE'!$I$3:$R$1000,10,0),0)</f>
        <v>0</v>
      </c>
      <c r="AO223" s="55">
        <f t="shared" ca="1" si="46"/>
        <v>2140000</v>
      </c>
      <c r="AQ223" s="158">
        <f ca="1">SUMIF('Báo cáo lợi nhuận từng xe (2)'!$E$5:$E$245,'Lương năng suất'!N223,'Báo cáo lợi nhuận từng xe (2)'!$L$5:$L$245)</f>
        <v>4200000</v>
      </c>
      <c r="AR223" s="158">
        <f t="shared" ca="1" si="47"/>
        <v>0</v>
      </c>
    </row>
    <row r="224" spans="1:44" ht="51" customHeight="1" x14ac:dyDescent="0.25">
      <c r="A224" s="40">
        <v>46110</v>
      </c>
      <c r="B224" s="40">
        <v>46112</v>
      </c>
      <c r="C224" s="41" t="s">
        <v>1226</v>
      </c>
      <c r="D224" s="42" t="s">
        <v>1333</v>
      </c>
      <c r="E224" s="43" t="s">
        <v>1399</v>
      </c>
      <c r="F224" s="43" t="s">
        <v>1335</v>
      </c>
      <c r="G224" s="43" t="s">
        <v>720</v>
      </c>
      <c r="H224" s="21"/>
      <c r="I224" s="21"/>
      <c r="J224" s="43" t="s">
        <v>1375</v>
      </c>
      <c r="K224" s="42" t="s">
        <v>1375</v>
      </c>
      <c r="L224" s="45" t="s">
        <v>1337</v>
      </c>
      <c r="M224" s="46">
        <v>1</v>
      </c>
      <c r="N224" s="45" t="s">
        <v>721</v>
      </c>
      <c r="O224" s="26"/>
      <c r="P224" s="26"/>
      <c r="Q224" s="26"/>
      <c r="R224" s="26"/>
      <c r="S224" s="47"/>
      <c r="T224" s="47">
        <v>0</v>
      </c>
      <c r="U224" s="47"/>
      <c r="V224" s="47">
        <v>0</v>
      </c>
      <c r="W224" s="47">
        <v>0</v>
      </c>
      <c r="X224" s="48">
        <f>SUM(T224:W224)-U224</f>
        <v>0</v>
      </c>
      <c r="Y224" s="30">
        <f t="shared" si="43"/>
        <v>0</v>
      </c>
      <c r="Z224" s="48">
        <f t="shared" si="41"/>
        <v>0</v>
      </c>
      <c r="AA224" s="48"/>
      <c r="AB224" s="30">
        <f t="shared" si="44"/>
        <v>0</v>
      </c>
      <c r="AC224" s="26"/>
      <c r="AD224" s="31"/>
      <c r="AE224" s="49"/>
      <c r="AF224" s="42" t="s">
        <v>1314</v>
      </c>
      <c r="AG224" s="50">
        <f>IF( B224&gt;=DATE(2026,1,23),IF($AF224="Khách hàng thông thường", IFERROR(VLOOKUP($J224,'[1]CSBH THƯỞNG XE'!$I$1:$M$22,3,0),0),IF(OR($AF224="Khách hàng chuyển đổi xe xăng",$AF224="Khách hàng Khối Quân đội - Công An"),IFERROR(VLOOKUP($J224,'[1]CSBH THƯỞNG XE'!$I$1:$M$22,4,0),0),0)), 0)</f>
        <v>6500000</v>
      </c>
      <c r="AH224" s="33"/>
      <c r="AI224" s="33"/>
      <c r="AJ224" s="34">
        <f t="shared" si="45"/>
        <v>4550000</v>
      </c>
      <c r="AK224" s="51">
        <f t="shared" si="34"/>
        <v>4550000</v>
      </c>
      <c r="AL224" s="52">
        <v>0</v>
      </c>
      <c r="AM224" s="53"/>
      <c r="AN224" s="37">
        <f>IF(AP224="Voucher giờ trái đất",VLOOKUP(J224,'[1]CSBH THƯỞNG XE'!$I$3:$R$1000,10,0),0)</f>
        <v>0</v>
      </c>
      <c r="AO224" s="55">
        <f t="shared" si="46"/>
        <v>4550000</v>
      </c>
      <c r="AQ224" s="158">
        <f>SUMIF('Báo cáo lợi nhuận từng xe (2)'!$E$5:$E$245,'Lương năng suất'!N224,'Báo cáo lợi nhuận từng xe (2)'!$L$5:$L$245)</f>
        <v>4550000</v>
      </c>
      <c r="AR224" s="158">
        <f t="shared" si="47"/>
        <v>0</v>
      </c>
    </row>
    <row r="225" spans="1:44" ht="51" customHeight="1" x14ac:dyDescent="0.25">
      <c r="A225" s="40">
        <v>46108</v>
      </c>
      <c r="B225" s="40">
        <v>46112</v>
      </c>
      <c r="C225" s="41" t="s">
        <v>1228</v>
      </c>
      <c r="D225" s="42" t="s">
        <v>1341</v>
      </c>
      <c r="E225" s="43" t="s">
        <v>1402</v>
      </c>
      <c r="F225" s="43" t="s">
        <v>1371</v>
      </c>
      <c r="G225" s="43" t="s">
        <v>638</v>
      </c>
      <c r="H225" s="21"/>
      <c r="I225" s="21"/>
      <c r="J225" s="44" t="s">
        <v>514</v>
      </c>
      <c r="K225" s="42" t="s">
        <v>1417</v>
      </c>
      <c r="L225" s="45" t="s">
        <v>1360</v>
      </c>
      <c r="M225" s="46">
        <v>1</v>
      </c>
      <c r="N225" s="45" t="s">
        <v>639</v>
      </c>
      <c r="O225" s="26"/>
      <c r="P225" s="26"/>
      <c r="Q225" s="26"/>
      <c r="R225" s="26"/>
      <c r="S225" s="47"/>
      <c r="T225" s="47" t="s">
        <v>1313</v>
      </c>
      <c r="U225" s="47"/>
      <c r="V225" s="47">
        <v>1730000</v>
      </c>
      <c r="W225" s="47">
        <v>0</v>
      </c>
      <c r="X225" s="30">
        <f>SUM(T225:W225)-U225-V225</f>
        <v>0</v>
      </c>
      <c r="Y225" s="30">
        <f t="shared" si="43"/>
        <v>0</v>
      </c>
      <c r="Z225" s="48">
        <f t="shared" si="41"/>
        <v>0</v>
      </c>
      <c r="AA225" s="48"/>
      <c r="AB225" s="30">
        <f t="shared" si="44"/>
        <v>0</v>
      </c>
      <c r="AC225" s="26"/>
      <c r="AD225" s="31"/>
      <c r="AE225" s="49"/>
      <c r="AF225" s="42" t="s">
        <v>1314</v>
      </c>
      <c r="AG225" s="50">
        <f>IF( B225&gt;=DATE(2026,1,23),IF($AF225="Khách hàng thông thường", IFERROR(VLOOKUP($J225,'[1]CSBH THƯỞNG XE'!$I$1:$M$22,3,0),0),IF(OR($AF225="Khách hàng chuyển đổi xe xăng",$AF225="Khách hàng Khối Quân đội - Công An"),IFERROR(VLOOKUP($J225,'[1]CSBH THƯỞNG XE'!$I$1:$M$22,4,0),0),0)), 0)</f>
        <v>8000000</v>
      </c>
      <c r="AH225" s="33"/>
      <c r="AI225" s="33"/>
      <c r="AJ225" s="34">
        <f t="shared" si="45"/>
        <v>5600000</v>
      </c>
      <c r="AK225" s="51">
        <f t="shared" si="34"/>
        <v>5600000</v>
      </c>
      <c r="AL225" s="52">
        <v>0</v>
      </c>
      <c r="AM225" s="53"/>
      <c r="AN225" s="37">
        <f>IF(AP225="Voucher giờ trái đất",VLOOKUP(J225,'[1]CSBH THƯỞNG XE'!$I$3:$R$1000,10,0),0)</f>
        <v>0</v>
      </c>
      <c r="AO225" s="55">
        <f t="shared" si="46"/>
        <v>5600000</v>
      </c>
      <c r="AQ225" s="158">
        <f>SUMIF('Báo cáo lợi nhuận từng xe (2)'!$E$5:$E$245,'Lương năng suất'!N225,'Báo cáo lợi nhuận từng xe (2)'!$L$5:$L$245)</f>
        <v>5600000</v>
      </c>
      <c r="AR225" s="158">
        <f t="shared" si="47"/>
        <v>0</v>
      </c>
    </row>
    <row r="226" spans="1:44" ht="51" customHeight="1" x14ac:dyDescent="0.25">
      <c r="A226" s="40">
        <v>46108</v>
      </c>
      <c r="B226" s="40">
        <v>46112</v>
      </c>
      <c r="C226" s="41" t="s">
        <v>1230</v>
      </c>
      <c r="D226" s="42" t="s">
        <v>1315</v>
      </c>
      <c r="E226" s="43" t="s">
        <v>1475</v>
      </c>
      <c r="F226" s="43" t="s">
        <v>1317</v>
      </c>
      <c r="G226" s="43" t="s">
        <v>181</v>
      </c>
      <c r="H226" s="21"/>
      <c r="I226" s="21"/>
      <c r="J226" s="44" t="s">
        <v>106</v>
      </c>
      <c r="K226" s="42" t="s">
        <v>106</v>
      </c>
      <c r="L226" s="45" t="s">
        <v>1312</v>
      </c>
      <c r="M226" s="46">
        <v>1</v>
      </c>
      <c r="N226" s="45" t="s">
        <v>182</v>
      </c>
      <c r="O226" s="26"/>
      <c r="P226" s="26"/>
      <c r="Q226" s="26"/>
      <c r="R226" s="26"/>
      <c r="S226" s="47"/>
      <c r="T226" s="47">
        <v>7001788.1818181816</v>
      </c>
      <c r="U226" s="47"/>
      <c r="V226" s="47">
        <v>0</v>
      </c>
      <c r="W226" s="47">
        <v>0</v>
      </c>
      <c r="X226" s="30">
        <f t="shared" ref="X226:X227" si="53">SUM(T226:W226)-U226-T226</f>
        <v>0</v>
      </c>
      <c r="Y226" s="30">
        <f t="shared" si="43"/>
        <v>0</v>
      </c>
      <c r="Z226" s="48">
        <f t="shared" si="41"/>
        <v>0</v>
      </c>
      <c r="AA226" s="30">
        <f>IF(OR(T226 &gt; VLOOKUP(J226,'[1]CSBH THƯỞNG XE'!$J$26:$R$34,6,0), ISTEXT(T226)),
    VLOOKUP(J226,'[1]CSBH THƯỞNG XE'!$J$26:$R$34,9,0),
0)</f>
        <v>677818.18181818165</v>
      </c>
      <c r="AB226" s="30">
        <f t="shared" si="44"/>
        <v>0</v>
      </c>
      <c r="AC226" s="26"/>
      <c r="AD226" s="31"/>
      <c r="AE226" s="49"/>
      <c r="AF226" s="42" t="s">
        <v>1314</v>
      </c>
      <c r="AG226" s="50">
        <f>IF( B226&gt;=DATE(2026,1,23),IF($AF226="Khách hàng thông thường", IFERROR(VLOOKUP($J226,'[1]CSBH THƯỞNG XE'!$I$1:$M$22,3,0),0),IF(OR($AF226="Khách hàng chuyển đổi xe xăng",$AF226="Khách hàng Khối Quân đội - Công An"),IFERROR(VLOOKUP($J226,'[1]CSBH THƯỞNG XE'!$I$1:$M$22,4,0),0),0)), 0)</f>
        <v>18000000</v>
      </c>
      <c r="AH226" s="33"/>
      <c r="AI226" s="33"/>
      <c r="AJ226" s="34">
        <f t="shared" si="45"/>
        <v>12600000</v>
      </c>
      <c r="AK226" s="51">
        <f t="shared" si="34"/>
        <v>12600000</v>
      </c>
      <c r="AL226" s="52">
        <v>0</v>
      </c>
      <c r="AM226" s="53"/>
      <c r="AN226" s="37">
        <f>IF(AP226="Voucher giờ trái đất",VLOOKUP(J226,'[1]CSBH THƯỞNG XE'!$I$3:$R$1000,10,0),0)</f>
        <v>0</v>
      </c>
      <c r="AO226" s="55">
        <f t="shared" si="46"/>
        <v>12600000</v>
      </c>
      <c r="AQ226" s="158">
        <f>SUMIF('Báo cáo lợi nhuận từng xe (2)'!$E$5:$E$245,'Lương năng suất'!N226,'Báo cáo lợi nhuận từng xe (2)'!$L$5:$L$245)</f>
        <v>12600000</v>
      </c>
      <c r="AR226" s="158">
        <f t="shared" si="47"/>
        <v>0</v>
      </c>
    </row>
    <row r="227" spans="1:44" ht="51" customHeight="1" x14ac:dyDescent="0.25">
      <c r="A227" s="40">
        <v>46108</v>
      </c>
      <c r="B227" s="40">
        <v>46112</v>
      </c>
      <c r="C227" s="41" t="s">
        <v>1232</v>
      </c>
      <c r="D227" s="42" t="s">
        <v>1308</v>
      </c>
      <c r="E227" s="43" t="s">
        <v>1309</v>
      </c>
      <c r="F227" s="43" t="s">
        <v>1310</v>
      </c>
      <c r="G227" s="43" t="s">
        <v>291</v>
      </c>
      <c r="H227" s="21"/>
      <c r="I227" s="21"/>
      <c r="J227" s="44" t="s">
        <v>106</v>
      </c>
      <c r="K227" s="42" t="s">
        <v>106</v>
      </c>
      <c r="L227" s="45" t="s">
        <v>1326</v>
      </c>
      <c r="M227" s="46">
        <v>1</v>
      </c>
      <c r="N227" s="45" t="s">
        <v>292</v>
      </c>
      <c r="O227" s="26"/>
      <c r="P227" s="26"/>
      <c r="Q227" s="26"/>
      <c r="R227" s="26"/>
      <c r="S227" s="47"/>
      <c r="T227" s="56">
        <v>9000000</v>
      </c>
      <c r="U227" s="47"/>
      <c r="V227" s="47" t="s">
        <v>1313</v>
      </c>
      <c r="W227" s="47">
        <v>0</v>
      </c>
      <c r="X227" s="30">
        <f t="shared" si="53"/>
        <v>0</v>
      </c>
      <c r="Y227" s="30">
        <f t="shared" si="43"/>
        <v>0</v>
      </c>
      <c r="Z227" s="48">
        <f t="shared" si="41"/>
        <v>0</v>
      </c>
      <c r="AA227" s="30">
        <f>IF(OR(T227 &gt; VLOOKUP(J227,'[1]CSBH THƯỞNG XE'!$J$26:$R$34,6,0), ISTEXT(T227)),
    VLOOKUP(J227,'[1]CSBH THƯỞNG XE'!$J$26:$R$34,9,0),
0)</f>
        <v>677818.18181818165</v>
      </c>
      <c r="AB227" s="30">
        <f t="shared" si="44"/>
        <v>0</v>
      </c>
      <c r="AC227" s="26"/>
      <c r="AD227" s="31"/>
      <c r="AE227" s="49"/>
      <c r="AF227" s="42" t="s">
        <v>1314</v>
      </c>
      <c r="AG227" s="50">
        <f>IF( B227&gt;=DATE(2026,1,23),IF($AF227="Khách hàng thông thường", IFERROR(VLOOKUP($J227,'[1]CSBH THƯỞNG XE'!$I$1:$M$22,3,0),0),IF(OR($AF227="Khách hàng chuyển đổi xe xăng",$AF227="Khách hàng Khối Quân đội - Công An"),IFERROR(VLOOKUP($J227,'[1]CSBH THƯỞNG XE'!$I$1:$M$22,4,0),0),0)), 0)</f>
        <v>18000000</v>
      </c>
      <c r="AH227" s="33"/>
      <c r="AI227" s="33"/>
      <c r="AJ227" s="34">
        <f t="shared" si="45"/>
        <v>12600000</v>
      </c>
      <c r="AK227" s="51">
        <f t="shared" si="34"/>
        <v>12600000</v>
      </c>
      <c r="AL227" s="52">
        <v>0</v>
      </c>
      <c r="AM227" s="53"/>
      <c r="AN227" s="37">
        <f>IF(AP227="Voucher giờ trái đất",VLOOKUP(J227,'[1]CSBH THƯỞNG XE'!$I$3:$R$1000,10,0),0)</f>
        <v>0</v>
      </c>
      <c r="AO227" s="55">
        <f t="shared" si="46"/>
        <v>12600000</v>
      </c>
      <c r="AQ227" s="158">
        <f>SUMIF('Báo cáo lợi nhuận từng xe (2)'!$E$5:$E$245,'Lương năng suất'!N227,'Báo cáo lợi nhuận từng xe (2)'!$L$5:$L$245)</f>
        <v>12600000</v>
      </c>
      <c r="AR227" s="158">
        <f t="shared" si="47"/>
        <v>0</v>
      </c>
    </row>
    <row r="228" spans="1:44" ht="51" customHeight="1" x14ac:dyDescent="0.25">
      <c r="A228" s="40">
        <v>46111</v>
      </c>
      <c r="B228" s="40">
        <v>46112</v>
      </c>
      <c r="C228" s="41" t="s">
        <v>1234</v>
      </c>
      <c r="D228" s="42" t="s">
        <v>1333</v>
      </c>
      <c r="E228" s="43" t="s">
        <v>1458</v>
      </c>
      <c r="F228" s="43" t="s">
        <v>1335</v>
      </c>
      <c r="G228" s="43" t="s">
        <v>56</v>
      </c>
      <c r="H228" s="21"/>
      <c r="I228" s="21"/>
      <c r="J228" s="44" t="s">
        <v>1373</v>
      </c>
      <c r="K228" s="42" t="s">
        <v>1452</v>
      </c>
      <c r="L228" s="45" t="s">
        <v>1340</v>
      </c>
      <c r="M228" s="46">
        <v>1</v>
      </c>
      <c r="N228" s="45" t="s">
        <v>57</v>
      </c>
      <c r="O228" s="26"/>
      <c r="P228" s="26"/>
      <c r="Q228" s="26"/>
      <c r="R228" s="26"/>
      <c r="S228" s="47"/>
      <c r="T228" s="47">
        <v>0</v>
      </c>
      <c r="U228" s="47"/>
      <c r="V228" s="47">
        <v>0</v>
      </c>
      <c r="W228" s="47">
        <v>12000000</v>
      </c>
      <c r="X228" s="30">
        <f>SUM(T228:W228)-U228-T228</f>
        <v>12000000</v>
      </c>
      <c r="Y228" s="30">
        <f t="shared" si="43"/>
        <v>12000000</v>
      </c>
      <c r="Z228" s="48">
        <f t="shared" si="41"/>
        <v>0</v>
      </c>
      <c r="AA228" s="48"/>
      <c r="AB228" s="30">
        <f t="shared" si="44"/>
        <v>0</v>
      </c>
      <c r="AC228" s="26"/>
      <c r="AD228" s="31"/>
      <c r="AE228" s="49"/>
      <c r="AF228" s="42" t="s">
        <v>1314</v>
      </c>
      <c r="AG228" s="50">
        <f>IF( B228&gt;=DATE(2026,1,23),IF($AF228="Khách hàng thông thường", IFERROR(VLOOKUP($J228,'[1]CSBH THƯỞNG XE'!$I$1:$M$22,3,0),0),IF(OR($AF228="Khách hàng chuyển đổi xe xăng",$AF228="Khách hàng Khối Quân đội - Công An"),IFERROR(VLOOKUP($J228,'[1]CSBH THƯỞNG XE'!$I$1:$M$22,4,0),0),0)), 0)</f>
        <v>19000000</v>
      </c>
      <c r="AH228" s="33"/>
      <c r="AI228" s="33"/>
      <c r="AJ228" s="34">
        <f t="shared" si="45"/>
        <v>4900000</v>
      </c>
      <c r="AK228" s="51">
        <f t="shared" si="34"/>
        <v>4900000</v>
      </c>
      <c r="AL228" s="52">
        <v>0</v>
      </c>
      <c r="AM228" s="53"/>
      <c r="AN228" s="37">
        <f>IF(AP228="Voucher giờ trái đất",VLOOKUP(J228,'[1]CSBH THƯỞNG XE'!$I$3:$R$1000,10,0),0)</f>
        <v>0</v>
      </c>
      <c r="AO228" s="55">
        <f t="shared" si="46"/>
        <v>4900000</v>
      </c>
      <c r="AQ228" s="158">
        <f>SUMIF('Báo cáo lợi nhuận từng xe (2)'!$E$5:$E$245,'Lương năng suất'!N228,'Báo cáo lợi nhuận từng xe (2)'!$L$5:$L$245)</f>
        <v>4900000</v>
      </c>
      <c r="AR228" s="158">
        <f t="shared" si="47"/>
        <v>0</v>
      </c>
    </row>
    <row r="229" spans="1:44" ht="51" customHeight="1" x14ac:dyDescent="0.25">
      <c r="A229" s="40">
        <v>46103</v>
      </c>
      <c r="B229" s="40">
        <v>46112</v>
      </c>
      <c r="C229" s="41" t="s">
        <v>1238</v>
      </c>
      <c r="D229" s="42" t="s">
        <v>1321</v>
      </c>
      <c r="E229" s="43" t="s">
        <v>1327</v>
      </c>
      <c r="F229" s="43" t="s">
        <v>1328</v>
      </c>
      <c r="G229" s="43" t="s">
        <v>312</v>
      </c>
      <c r="H229" s="21"/>
      <c r="I229" s="21"/>
      <c r="J229" s="44" t="s">
        <v>1311</v>
      </c>
      <c r="K229" s="42" t="s">
        <v>1390</v>
      </c>
      <c r="L229" s="45" t="s">
        <v>1346</v>
      </c>
      <c r="M229" s="46">
        <v>1</v>
      </c>
      <c r="N229" s="45" t="s">
        <v>313</v>
      </c>
      <c r="O229" s="26"/>
      <c r="P229" s="26"/>
      <c r="Q229" s="26"/>
      <c r="R229" s="26"/>
      <c r="S229" s="47"/>
      <c r="T229" s="47" t="s">
        <v>1313</v>
      </c>
      <c r="U229" s="47"/>
      <c r="V229" s="47" t="s">
        <v>1313</v>
      </c>
      <c r="W229" s="47">
        <v>10000000</v>
      </c>
      <c r="X229" s="161">
        <f>SUM(T229:W229)-U229</f>
        <v>10000000</v>
      </c>
      <c r="Y229" s="30">
        <f t="shared" si="43"/>
        <v>10000000</v>
      </c>
      <c r="Z229" s="48">
        <f t="shared" si="41"/>
        <v>0</v>
      </c>
      <c r="AA229" s="48"/>
      <c r="AB229" s="30">
        <f t="shared" si="44"/>
        <v>0</v>
      </c>
      <c r="AC229" s="26"/>
      <c r="AD229" s="31"/>
      <c r="AE229" s="49"/>
      <c r="AF229" s="42" t="s">
        <v>1314</v>
      </c>
      <c r="AG229" s="50">
        <f>IF( B229&gt;=DATE(2026,1,23),IF($AF229="Khách hàng thông thường", IFERROR(VLOOKUP($J229,'[1]CSBH THƯỞNG XE'!$I$1:$M$22,3,0),0),IF(OR($AF229="Khách hàng chuyển đổi xe xăng",$AF229="Khách hàng Khối Quân đội - Công An"),IFERROR(VLOOKUP($J229,'[1]CSBH THƯỞNG XE'!$I$1:$M$22,4,0),0),0)), 0)</f>
        <v>18000000</v>
      </c>
      <c r="AH229" s="33"/>
      <c r="AI229" s="33"/>
      <c r="AJ229" s="34">
        <f t="shared" si="45"/>
        <v>5600000</v>
      </c>
      <c r="AK229" s="51">
        <f t="shared" si="34"/>
        <v>5600000</v>
      </c>
      <c r="AL229" s="52">
        <v>5000000</v>
      </c>
      <c r="AM229" s="53"/>
      <c r="AN229" s="37">
        <f>IF(AP229="Voucher giờ trái đất",VLOOKUP(J229,'[1]CSBH THƯỞNG XE'!$I$3:$R$1000,10,0),0)</f>
        <v>0</v>
      </c>
      <c r="AO229" s="55">
        <f t="shared" si="46"/>
        <v>5600000</v>
      </c>
      <c r="AQ229" s="158">
        <f>SUMIF('Báo cáo lợi nhuận từng xe (2)'!$E$5:$E$245,'Lương năng suất'!N229,'Báo cáo lợi nhuận từng xe (2)'!$L$5:$L$245)</f>
        <v>5600000</v>
      </c>
      <c r="AR229" s="158">
        <f t="shared" si="47"/>
        <v>0</v>
      </c>
    </row>
    <row r="230" spans="1:44" ht="51" customHeight="1" x14ac:dyDescent="0.25">
      <c r="A230" s="40">
        <v>46108</v>
      </c>
      <c r="B230" s="40">
        <v>46112</v>
      </c>
      <c r="C230" s="41" t="s">
        <v>1240</v>
      </c>
      <c r="D230" s="42" t="s">
        <v>1308</v>
      </c>
      <c r="E230" s="43" t="s">
        <v>1331</v>
      </c>
      <c r="F230" s="43" t="s">
        <v>1310</v>
      </c>
      <c r="G230" s="43" t="s">
        <v>77</v>
      </c>
      <c r="H230" s="21"/>
      <c r="I230" s="21"/>
      <c r="J230" s="44" t="s">
        <v>1415</v>
      </c>
      <c r="K230" s="42" t="s">
        <v>1366</v>
      </c>
      <c r="L230" s="45" t="s">
        <v>1326</v>
      </c>
      <c r="M230" s="46">
        <v>1</v>
      </c>
      <c r="N230" s="45" t="s">
        <v>78</v>
      </c>
      <c r="O230" s="26"/>
      <c r="P230" s="26"/>
      <c r="Q230" s="26"/>
      <c r="R230" s="26"/>
      <c r="S230" s="47"/>
      <c r="T230" s="56">
        <v>8000000</v>
      </c>
      <c r="U230" s="47"/>
      <c r="V230" s="47" t="s">
        <v>1313</v>
      </c>
      <c r="W230" s="47">
        <v>0</v>
      </c>
      <c r="X230" s="30">
        <f>SUM(T230:W230)-U230-T230</f>
        <v>0</v>
      </c>
      <c r="Y230" s="30">
        <f t="shared" si="43"/>
        <v>0</v>
      </c>
      <c r="Z230" s="48">
        <f t="shared" si="41"/>
        <v>0</v>
      </c>
      <c r="AA230" s="30">
        <f>IF(OR(T230 &gt; VLOOKUP(J230,'[1]CSBH THƯỞNG XE'!$J$26:$R$34,6,0), ISTEXT(T230)),
    VLOOKUP(J230,'[1]CSBH THƯỞNG XE'!$J$26:$R$34,9,0),
0)</f>
        <v>1543727.2727272734</v>
      </c>
      <c r="AB230" s="30">
        <f t="shared" si="44"/>
        <v>0</v>
      </c>
      <c r="AC230" s="26"/>
      <c r="AD230" s="31"/>
      <c r="AE230" s="49"/>
      <c r="AF230" s="42" t="s">
        <v>1314</v>
      </c>
      <c r="AG230" s="50">
        <f>IF( B230&gt;=DATE(2026,1,23),IF($AF230="Khách hàng thông thường", IFERROR(VLOOKUP($J230,'[1]CSBH THƯỞNG XE'!$I$1:$M$22,3,0),0),IF(OR($AF230="Khách hàng chuyển đổi xe xăng",$AF230="Khách hàng Khối Quân đội - Công An"),IFERROR(VLOOKUP($J230,'[1]CSBH THƯỞNG XE'!$I$1:$M$22,4,0),0),0)), 0)</f>
        <v>18000000</v>
      </c>
      <c r="AH230" s="33"/>
      <c r="AI230" s="33"/>
      <c r="AJ230" s="34">
        <f t="shared" si="45"/>
        <v>12600000</v>
      </c>
      <c r="AK230" s="51">
        <f t="shared" si="34"/>
        <v>12600000</v>
      </c>
      <c r="AL230" s="52">
        <v>0</v>
      </c>
      <c r="AM230" s="53"/>
      <c r="AN230" s="37">
        <f>IF(AP230="Voucher giờ trái đất",VLOOKUP(J230,'[1]CSBH THƯỞNG XE'!$I$3:$R$1000,10,0),0)</f>
        <v>0</v>
      </c>
      <c r="AO230" s="55">
        <f t="shared" si="46"/>
        <v>12600000</v>
      </c>
      <c r="AQ230" s="158">
        <f>SUMIF('Báo cáo lợi nhuận từng xe (2)'!$E$5:$E$245,'Lương năng suất'!N230,'Báo cáo lợi nhuận từng xe (2)'!$L$5:$L$245)</f>
        <v>12600000</v>
      </c>
      <c r="AR230" s="158">
        <f t="shared" si="47"/>
        <v>0</v>
      </c>
    </row>
    <row r="231" spans="1:44" ht="51" customHeight="1" x14ac:dyDescent="0.25">
      <c r="A231" s="40">
        <v>46110</v>
      </c>
      <c r="B231" s="40">
        <v>46112</v>
      </c>
      <c r="C231" s="41" t="s">
        <v>1242</v>
      </c>
      <c r="D231" s="42" t="s">
        <v>1333</v>
      </c>
      <c r="E231" s="43" t="s">
        <v>1458</v>
      </c>
      <c r="F231" s="43" t="s">
        <v>1335</v>
      </c>
      <c r="G231" s="43" t="s">
        <v>566</v>
      </c>
      <c r="H231" s="21"/>
      <c r="I231" s="21"/>
      <c r="J231" s="44" t="s">
        <v>514</v>
      </c>
      <c r="K231" s="42" t="s">
        <v>1465</v>
      </c>
      <c r="L231" s="45" t="s">
        <v>1337</v>
      </c>
      <c r="M231" s="46">
        <v>1</v>
      </c>
      <c r="N231" s="45" t="s">
        <v>567</v>
      </c>
      <c r="O231" s="26"/>
      <c r="P231" s="26"/>
      <c r="Q231" s="26"/>
      <c r="R231" s="26"/>
      <c r="S231" s="47"/>
      <c r="T231" s="47">
        <v>0</v>
      </c>
      <c r="U231" s="47"/>
      <c r="V231" s="47">
        <v>0</v>
      </c>
      <c r="W231" s="47">
        <v>6000000</v>
      </c>
      <c r="X231" s="48">
        <f>SUM(T231:W231)-U231</f>
        <v>6000000</v>
      </c>
      <c r="Y231" s="30">
        <f t="shared" si="43"/>
        <v>6000000</v>
      </c>
      <c r="Z231" s="48">
        <f t="shared" si="41"/>
        <v>0</v>
      </c>
      <c r="AA231" s="48"/>
      <c r="AB231" s="30">
        <f t="shared" si="44"/>
        <v>0</v>
      </c>
      <c r="AC231" s="26"/>
      <c r="AD231" s="31"/>
      <c r="AE231" s="49"/>
      <c r="AF231" s="42" t="s">
        <v>1314</v>
      </c>
      <c r="AG231" s="50">
        <f>IF( B231&gt;=DATE(2026,1,23),IF($AF231="Khách hàng thông thường", IFERROR(VLOOKUP($J231,'[1]CSBH THƯỞNG XE'!$I$1:$M$22,3,0),0),IF(OR($AF231="Khách hàng chuyển đổi xe xăng",$AF231="Khách hàng Khối Quân đội - Công An"),IFERROR(VLOOKUP($J231,'[1]CSBH THƯỞNG XE'!$I$1:$M$22,4,0),0),0)), 0)</f>
        <v>8000000</v>
      </c>
      <c r="AH231" s="33"/>
      <c r="AI231" s="33"/>
      <c r="AJ231" s="34">
        <f t="shared" si="45"/>
        <v>1400000</v>
      </c>
      <c r="AK231" s="51">
        <f t="shared" si="34"/>
        <v>1400000</v>
      </c>
      <c r="AL231" s="52">
        <v>0</v>
      </c>
      <c r="AM231" s="53"/>
      <c r="AN231" s="37">
        <f>IF(AP231="Voucher giờ trái đất",VLOOKUP(J231,'[1]CSBH THƯỞNG XE'!$I$3:$R$1000,10,0),0)</f>
        <v>0</v>
      </c>
      <c r="AO231" s="55">
        <f t="shared" si="46"/>
        <v>1400000</v>
      </c>
      <c r="AQ231" s="158">
        <f>SUMIF('Báo cáo lợi nhuận từng xe (2)'!$E$5:$E$245,'Lương năng suất'!N231,'Báo cáo lợi nhuận từng xe (2)'!$L$5:$L$245)</f>
        <v>1400000</v>
      </c>
      <c r="AR231" s="158">
        <f t="shared" si="47"/>
        <v>0</v>
      </c>
    </row>
    <row r="232" spans="1:44" ht="51" customHeight="1" x14ac:dyDescent="0.25">
      <c r="A232" s="40">
        <v>46101</v>
      </c>
      <c r="B232" s="40">
        <v>46112</v>
      </c>
      <c r="C232" s="41" t="s">
        <v>1244</v>
      </c>
      <c r="D232" s="42" t="s">
        <v>1308</v>
      </c>
      <c r="E232" s="43" t="s">
        <v>1331</v>
      </c>
      <c r="F232" s="43" t="s">
        <v>1310</v>
      </c>
      <c r="G232" s="43" t="s">
        <v>247</v>
      </c>
      <c r="H232" s="21"/>
      <c r="I232" s="21"/>
      <c r="J232" s="44" t="s">
        <v>1311</v>
      </c>
      <c r="K232" s="42" t="s">
        <v>106</v>
      </c>
      <c r="L232" s="45" t="s">
        <v>1312</v>
      </c>
      <c r="M232" s="46">
        <v>1</v>
      </c>
      <c r="N232" s="45" t="s">
        <v>248</v>
      </c>
      <c r="O232" s="26"/>
      <c r="P232" s="26"/>
      <c r="Q232" s="26"/>
      <c r="R232" s="26"/>
      <c r="S232" s="47"/>
      <c r="T232" s="56">
        <v>9000000</v>
      </c>
      <c r="U232" s="47"/>
      <c r="V232" s="47" t="s">
        <v>1313</v>
      </c>
      <c r="W232" s="47">
        <v>0</v>
      </c>
      <c r="X232" s="30">
        <f>SUM(T232:W232)-U232-T232</f>
        <v>0</v>
      </c>
      <c r="Y232" s="30">
        <f t="shared" si="43"/>
        <v>0</v>
      </c>
      <c r="Z232" s="48">
        <f t="shared" si="41"/>
        <v>0</v>
      </c>
      <c r="AA232" s="30">
        <f>IF(OR(T232 &gt; VLOOKUP(J232,'[1]CSBH THƯỞNG XE'!$J$26:$R$34,6,0), ISTEXT(T232)),
    VLOOKUP(J232,'[1]CSBH THƯỞNG XE'!$J$26:$R$34,9,0),
0)</f>
        <v>677818.18181818165</v>
      </c>
      <c r="AB232" s="30">
        <f t="shared" si="44"/>
        <v>0</v>
      </c>
      <c r="AC232" s="26"/>
      <c r="AD232" s="31"/>
      <c r="AE232" s="49"/>
      <c r="AF232" s="42" t="s">
        <v>1314</v>
      </c>
      <c r="AG232" s="50">
        <f>IF( B232&gt;=DATE(2026,1,23),IF($AF232="Khách hàng thông thường", IFERROR(VLOOKUP($J232,'[1]CSBH THƯỞNG XE'!$I$1:$M$22,3,0),0),IF(OR($AF232="Khách hàng chuyển đổi xe xăng",$AF232="Khách hàng Khối Quân đội - Công An"),IFERROR(VLOOKUP($J232,'[1]CSBH THƯỞNG XE'!$I$1:$M$22,4,0),0),0)), 0)</f>
        <v>18000000</v>
      </c>
      <c r="AH232" s="33"/>
      <c r="AI232" s="33"/>
      <c r="AJ232" s="34">
        <f t="shared" si="45"/>
        <v>12600000</v>
      </c>
      <c r="AK232" s="51">
        <f t="shared" si="34"/>
        <v>12600000</v>
      </c>
      <c r="AL232" s="52">
        <v>0</v>
      </c>
      <c r="AM232" s="53"/>
      <c r="AN232" s="37">
        <f>IF(AP232="Voucher giờ trái đất",VLOOKUP(J232,'[1]CSBH THƯỞNG XE'!$I$3:$R$1000,10,0),0)</f>
        <v>0</v>
      </c>
      <c r="AO232" s="55">
        <f t="shared" si="46"/>
        <v>12600000</v>
      </c>
      <c r="AQ232" s="158">
        <f>SUMIF('Báo cáo lợi nhuận từng xe (2)'!$E$5:$E$245,'Lương năng suất'!N232,'Báo cáo lợi nhuận từng xe (2)'!$L$5:$L$245)</f>
        <v>12600000</v>
      </c>
      <c r="AR232" s="158">
        <f t="shared" si="47"/>
        <v>0</v>
      </c>
    </row>
    <row r="233" spans="1:44" ht="51" customHeight="1" x14ac:dyDescent="0.25">
      <c r="A233" s="40">
        <v>46111</v>
      </c>
      <c r="B233" s="40">
        <v>46112</v>
      </c>
      <c r="C233" s="41" t="s">
        <v>1246</v>
      </c>
      <c r="D233" s="42" t="s">
        <v>1308</v>
      </c>
      <c r="E233" s="43" t="s">
        <v>1444</v>
      </c>
      <c r="F233" s="43" t="s">
        <v>1310</v>
      </c>
      <c r="G233" s="43" t="s">
        <v>569</v>
      </c>
      <c r="H233" s="21"/>
      <c r="I233" s="21"/>
      <c r="J233" s="44" t="s">
        <v>514</v>
      </c>
      <c r="K233" s="42" t="s">
        <v>1363</v>
      </c>
      <c r="L233" s="45" t="s">
        <v>1320</v>
      </c>
      <c r="M233" s="46">
        <v>1</v>
      </c>
      <c r="N233" s="45" t="s">
        <v>570</v>
      </c>
      <c r="O233" s="26"/>
      <c r="P233" s="26"/>
      <c r="Q233" s="26"/>
      <c r="R233" s="26"/>
      <c r="S233" s="56" t="s">
        <v>1473</v>
      </c>
      <c r="T233" s="47"/>
      <c r="U233" s="47"/>
      <c r="V233" s="47" t="s">
        <v>1313</v>
      </c>
      <c r="W233" s="47">
        <v>0</v>
      </c>
      <c r="X233" s="48">
        <f>SUM(T233:W233)-U233</f>
        <v>0</v>
      </c>
      <c r="Y233" s="30">
        <f t="shared" si="43"/>
        <v>0</v>
      </c>
      <c r="Z233" s="48">
        <f t="shared" si="41"/>
        <v>0</v>
      </c>
      <c r="AA233" s="48"/>
      <c r="AB233" s="30">
        <f t="shared" si="44"/>
        <v>0</v>
      </c>
      <c r="AC233" s="26"/>
      <c r="AD233" s="31"/>
      <c r="AE233" s="49"/>
      <c r="AF233" s="42" t="s">
        <v>1314</v>
      </c>
      <c r="AG233" s="50">
        <f>IF( B233&gt;=DATE(2026,1,23),IF($AF233="Khách hàng thông thường", IFERROR(VLOOKUP($J233,'[1]CSBH THƯỞNG XE'!$I$1:$M$22,3,0),0),IF(OR($AF233="Khách hàng chuyển đổi xe xăng",$AF233="Khách hàng Khối Quân đội - Công An"),IFERROR(VLOOKUP($J233,'[1]CSBH THƯỞNG XE'!$I$1:$M$22,4,0),0),0)), 0)</f>
        <v>8000000</v>
      </c>
      <c r="AH233" s="33"/>
      <c r="AI233" s="33"/>
      <c r="AJ233" s="34">
        <f t="shared" si="45"/>
        <v>5600000</v>
      </c>
      <c r="AK233" s="51">
        <f t="shared" si="34"/>
        <v>5600000</v>
      </c>
      <c r="AL233" s="52">
        <v>0</v>
      </c>
      <c r="AM233" s="53"/>
      <c r="AN233" s="37">
        <f>IF(AP233="Voucher giờ trái đất",VLOOKUP(J233,'[1]CSBH THƯỞNG XE'!$I$3:$R$1000,10,0),0)</f>
        <v>0</v>
      </c>
      <c r="AO233" s="55">
        <f t="shared" si="46"/>
        <v>5600000</v>
      </c>
      <c r="AQ233" s="158">
        <f>SUMIF('Báo cáo lợi nhuận từng xe (2)'!$E$5:$E$245,'Lương năng suất'!N233,'Báo cáo lợi nhuận từng xe (2)'!$L$5:$L$245)</f>
        <v>5600000</v>
      </c>
      <c r="AR233" s="158">
        <f t="shared" si="47"/>
        <v>0</v>
      </c>
    </row>
    <row r="234" spans="1:44" ht="51" customHeight="1" x14ac:dyDescent="0.25">
      <c r="A234" s="40">
        <v>46109</v>
      </c>
      <c r="B234" s="40">
        <v>46112</v>
      </c>
      <c r="C234" s="41" t="s">
        <v>1248</v>
      </c>
      <c r="D234" s="42" t="s">
        <v>1333</v>
      </c>
      <c r="E234" s="43" t="s">
        <v>1380</v>
      </c>
      <c r="F234" s="43" t="s">
        <v>1339</v>
      </c>
      <c r="G234" s="43" t="s">
        <v>31</v>
      </c>
      <c r="H234" s="21"/>
      <c r="I234" s="21"/>
      <c r="J234" s="44" t="s">
        <v>1373</v>
      </c>
      <c r="K234" s="42" t="s">
        <v>1452</v>
      </c>
      <c r="L234" s="45" t="s">
        <v>1337</v>
      </c>
      <c r="M234" s="46">
        <v>1</v>
      </c>
      <c r="N234" s="45" t="s">
        <v>33</v>
      </c>
      <c r="O234" s="26"/>
      <c r="P234" s="26"/>
      <c r="Q234" s="26"/>
      <c r="R234" s="26"/>
      <c r="S234" s="47"/>
      <c r="T234" s="47">
        <v>0</v>
      </c>
      <c r="U234" s="47"/>
      <c r="V234" s="47">
        <v>0</v>
      </c>
      <c r="W234" s="47">
        <v>12000000</v>
      </c>
      <c r="X234" s="30">
        <f t="shared" ref="X234:X239" si="54">SUM(T234:W234)-U234-T234</f>
        <v>12000000</v>
      </c>
      <c r="Y234" s="30">
        <f t="shared" si="43"/>
        <v>12000000</v>
      </c>
      <c r="Z234" s="48">
        <f t="shared" si="41"/>
        <v>0</v>
      </c>
      <c r="AA234" s="48"/>
      <c r="AB234" s="30">
        <f t="shared" si="44"/>
        <v>0</v>
      </c>
      <c r="AC234" s="26"/>
      <c r="AD234" s="31"/>
      <c r="AE234" s="49"/>
      <c r="AF234" s="42" t="s">
        <v>1314</v>
      </c>
      <c r="AG234" s="50">
        <f>IF( B234&gt;=DATE(2026,1,23),IF($AF234="Khách hàng thông thường", IFERROR(VLOOKUP($J234,'[1]CSBH THƯỞNG XE'!$I$1:$M$22,3,0),0),IF(OR($AF234="Khách hàng chuyển đổi xe xăng",$AF234="Khách hàng Khối Quân đội - Công An"),IFERROR(VLOOKUP($J234,'[1]CSBH THƯỞNG XE'!$I$1:$M$22,4,0),0),0)), 0)</f>
        <v>19000000</v>
      </c>
      <c r="AH234" s="33"/>
      <c r="AI234" s="33"/>
      <c r="AJ234" s="34">
        <f t="shared" si="45"/>
        <v>4900000</v>
      </c>
      <c r="AK234" s="51">
        <f t="shared" ref="AK234:AK244" si="55">AJ234-AM234-AN234</f>
        <v>4900000</v>
      </c>
      <c r="AL234" s="52">
        <v>0</v>
      </c>
      <c r="AM234" s="53"/>
      <c r="AN234" s="37">
        <f>IF(AP234="Voucher giờ trái đất",VLOOKUP(J234,'[1]CSBH THƯỞNG XE'!$I$3:$R$1000,10,0),0)</f>
        <v>0</v>
      </c>
      <c r="AO234" s="55">
        <f t="shared" si="46"/>
        <v>4900000</v>
      </c>
      <c r="AQ234" s="158">
        <f>SUMIF('Báo cáo lợi nhuận từng xe (2)'!$E$5:$E$245,'Lương năng suất'!N234,'Báo cáo lợi nhuận từng xe (2)'!$L$5:$L$245)</f>
        <v>4900000</v>
      </c>
      <c r="AR234" s="158">
        <f t="shared" si="47"/>
        <v>0</v>
      </c>
    </row>
    <row r="235" spans="1:44" ht="51" customHeight="1" x14ac:dyDescent="0.25">
      <c r="A235" s="40">
        <v>46103</v>
      </c>
      <c r="B235" s="40">
        <v>46112</v>
      </c>
      <c r="C235" s="41" t="s">
        <v>1250</v>
      </c>
      <c r="D235" s="42" t="s">
        <v>1333</v>
      </c>
      <c r="E235" s="43" t="s">
        <v>1334</v>
      </c>
      <c r="F235" s="43" t="s">
        <v>1335</v>
      </c>
      <c r="G235" s="43" t="s">
        <v>379</v>
      </c>
      <c r="H235" s="21"/>
      <c r="I235" s="21"/>
      <c r="J235" s="44" t="s">
        <v>1355</v>
      </c>
      <c r="K235" s="42" t="s">
        <v>334</v>
      </c>
      <c r="L235" s="45" t="s">
        <v>1337</v>
      </c>
      <c r="M235" s="46">
        <v>1</v>
      </c>
      <c r="N235" s="45" t="s">
        <v>380</v>
      </c>
      <c r="O235" s="26"/>
      <c r="P235" s="26"/>
      <c r="Q235" s="26"/>
      <c r="R235" s="26"/>
      <c r="S235" s="47"/>
      <c r="T235" s="47">
        <v>0</v>
      </c>
      <c r="U235" s="47"/>
      <c r="V235" s="47">
        <v>0</v>
      </c>
      <c r="W235" s="47">
        <v>0</v>
      </c>
      <c r="X235" s="30">
        <f t="shared" si="54"/>
        <v>0</v>
      </c>
      <c r="Y235" s="30">
        <f t="shared" si="43"/>
        <v>0</v>
      </c>
      <c r="Z235" s="48">
        <f t="shared" si="41"/>
        <v>0</v>
      </c>
      <c r="AA235" s="48"/>
      <c r="AB235" s="30">
        <f t="shared" si="44"/>
        <v>0</v>
      </c>
      <c r="AC235" s="26"/>
      <c r="AD235" s="31"/>
      <c r="AE235" s="49"/>
      <c r="AF235" s="42" t="s">
        <v>1314</v>
      </c>
      <c r="AG235" s="50">
        <f>IF( B235&gt;=DATE(2026,1,23),IF($AF235="Khách hàng thông thường", IFERROR(VLOOKUP($J235,'[1]CSBH THƯỞNG XE'!$I$1:$M$22,3,0),0),IF(OR($AF235="Khách hàng chuyển đổi xe xăng",$AF235="Khách hàng Khối Quân đội - Công An"),IFERROR(VLOOKUP($J235,'[1]CSBH THƯỞNG XE'!$I$1:$M$22,4,0),0),0)), 0)</f>
        <v>19000000</v>
      </c>
      <c r="AH235" s="33"/>
      <c r="AI235" s="33"/>
      <c r="AJ235" s="34">
        <f t="shared" si="45"/>
        <v>13300000</v>
      </c>
      <c r="AK235" s="51">
        <f t="shared" si="55"/>
        <v>13300000</v>
      </c>
      <c r="AL235" s="52">
        <v>0</v>
      </c>
      <c r="AM235" s="53"/>
      <c r="AN235" s="37">
        <f>IF(AP235="Voucher giờ trái đất",VLOOKUP(J235,'[1]CSBH THƯỞNG XE'!$I$3:$R$1000,10,0),0)</f>
        <v>0</v>
      </c>
      <c r="AO235" s="55">
        <f t="shared" si="46"/>
        <v>13300000</v>
      </c>
      <c r="AQ235" s="158">
        <f>SUMIF('Báo cáo lợi nhuận từng xe (2)'!$E$5:$E$245,'Lương năng suất'!N235,'Báo cáo lợi nhuận từng xe (2)'!$L$5:$L$245)</f>
        <v>13300000</v>
      </c>
      <c r="AR235" s="158">
        <f t="shared" si="47"/>
        <v>0</v>
      </c>
    </row>
    <row r="236" spans="1:44" ht="51" customHeight="1" x14ac:dyDescent="0.25">
      <c r="A236" s="40">
        <v>46111</v>
      </c>
      <c r="B236" s="40">
        <v>46112</v>
      </c>
      <c r="C236" s="41" t="s">
        <v>1252</v>
      </c>
      <c r="D236" s="42" t="s">
        <v>1321</v>
      </c>
      <c r="E236" s="43" t="s">
        <v>1454</v>
      </c>
      <c r="F236" s="43" t="s">
        <v>1328</v>
      </c>
      <c r="G236" s="43" t="s">
        <v>355</v>
      </c>
      <c r="H236" s="21"/>
      <c r="I236" s="21"/>
      <c r="J236" s="22" t="s">
        <v>1355</v>
      </c>
      <c r="K236" s="42" t="s">
        <v>1476</v>
      </c>
      <c r="L236" s="45" t="s">
        <v>1326</v>
      </c>
      <c r="M236" s="46">
        <v>1</v>
      </c>
      <c r="N236" s="45" t="s">
        <v>356</v>
      </c>
      <c r="O236" s="26"/>
      <c r="P236" s="26"/>
      <c r="Q236" s="26"/>
      <c r="R236" s="26"/>
      <c r="S236" s="47"/>
      <c r="T236" s="47"/>
      <c r="U236" s="47"/>
      <c r="V236" s="47" t="s">
        <v>1313</v>
      </c>
      <c r="W236" s="47">
        <v>14000000</v>
      </c>
      <c r="X236" s="30">
        <f t="shared" si="54"/>
        <v>14000000</v>
      </c>
      <c r="Y236" s="30">
        <f t="shared" si="43"/>
        <v>14000000</v>
      </c>
      <c r="Z236" s="48">
        <f t="shared" si="41"/>
        <v>2000000</v>
      </c>
      <c r="AA236" s="48"/>
      <c r="AB236" s="30">
        <f t="shared" si="44"/>
        <v>0</v>
      </c>
      <c r="AC236" s="26"/>
      <c r="AD236" s="31"/>
      <c r="AE236" s="49"/>
      <c r="AF236" s="42" t="s">
        <v>1314</v>
      </c>
      <c r="AG236" s="50">
        <f>IF( B236&gt;=DATE(2026,1,23),IF($AF236="Khách hàng thông thường", IFERROR(VLOOKUP($J236,'[1]CSBH THƯỞNG XE'!$I$1:$M$22,3,0),0),IF(OR($AF236="Khách hàng chuyển đổi xe xăng",$AF236="Khách hàng Khối Quân đội - Công An"),IFERROR(VLOOKUP($J236,'[1]CSBH THƯỞNG XE'!$I$1:$M$22,4,0),0),0)), 0)</f>
        <v>19000000</v>
      </c>
      <c r="AH236" s="33"/>
      <c r="AI236" s="33"/>
      <c r="AJ236" s="34">
        <f t="shared" si="45"/>
        <v>3500000</v>
      </c>
      <c r="AK236" s="51">
        <f t="shared" si="55"/>
        <v>3500000</v>
      </c>
      <c r="AL236" s="52">
        <v>0</v>
      </c>
      <c r="AM236" s="53"/>
      <c r="AN236" s="37">
        <f>IF(AP236="Voucher giờ trái đất",VLOOKUP(J236,'[1]CSBH THƯỞNG XE'!$I$3:$R$1000,10,0),0)</f>
        <v>0</v>
      </c>
      <c r="AO236" s="55">
        <f t="shared" si="46"/>
        <v>3500000</v>
      </c>
      <c r="AQ236" s="158">
        <f>SUMIF('Báo cáo lợi nhuận từng xe (2)'!$E$5:$E$245,'Lương năng suất'!N236,'Báo cáo lợi nhuận từng xe (2)'!$L$5:$L$245)</f>
        <v>3500000</v>
      </c>
      <c r="AR236" s="158">
        <f t="shared" si="47"/>
        <v>0</v>
      </c>
    </row>
    <row r="237" spans="1:44" ht="51" customHeight="1" x14ac:dyDescent="0.25">
      <c r="A237" s="40">
        <v>46110</v>
      </c>
      <c r="B237" s="40">
        <v>46112</v>
      </c>
      <c r="C237" s="41" t="s">
        <v>1254</v>
      </c>
      <c r="D237" s="42" t="s">
        <v>1321</v>
      </c>
      <c r="E237" s="43" t="s">
        <v>1454</v>
      </c>
      <c r="F237" s="43" t="s">
        <v>1328</v>
      </c>
      <c r="G237" s="43" t="s">
        <v>367</v>
      </c>
      <c r="H237" s="21"/>
      <c r="I237" s="21"/>
      <c r="J237" s="22" t="s">
        <v>1355</v>
      </c>
      <c r="K237" s="42" t="s">
        <v>1332</v>
      </c>
      <c r="L237" s="45" t="s">
        <v>1477</v>
      </c>
      <c r="M237" s="46">
        <v>1</v>
      </c>
      <c r="N237" s="45" t="s">
        <v>368</v>
      </c>
      <c r="O237" s="26"/>
      <c r="P237" s="26"/>
      <c r="Q237" s="26"/>
      <c r="R237" s="26"/>
      <c r="S237" s="47"/>
      <c r="T237" s="47">
        <v>0</v>
      </c>
      <c r="U237" s="47"/>
      <c r="V237" s="47" t="s">
        <v>1313</v>
      </c>
      <c r="W237" s="47">
        <v>15000000</v>
      </c>
      <c r="X237" s="30">
        <f t="shared" si="54"/>
        <v>15000000</v>
      </c>
      <c r="Y237" s="30">
        <f t="shared" si="43"/>
        <v>15000000</v>
      </c>
      <c r="Z237" s="48">
        <f t="shared" si="41"/>
        <v>3000000</v>
      </c>
      <c r="AA237" s="48"/>
      <c r="AB237" s="30">
        <f t="shared" si="44"/>
        <v>0</v>
      </c>
      <c r="AC237" s="26"/>
      <c r="AD237" s="31"/>
      <c r="AE237" s="49"/>
      <c r="AF237" s="42" t="s">
        <v>1314</v>
      </c>
      <c r="AG237" s="50">
        <f>IF( B237&gt;=DATE(2026,1,23),IF($AF237="Khách hàng thông thường", IFERROR(VLOOKUP($J237,'[1]CSBH THƯỞNG XE'!$I$1:$M$22,3,0),0),IF(OR($AF237="Khách hàng chuyển đổi xe xăng",$AF237="Khách hàng Khối Quân đội - Công An"),IFERROR(VLOOKUP($J237,'[1]CSBH THƯỞNG XE'!$I$1:$M$22,4,0),0),0)), 0)</f>
        <v>19000000</v>
      </c>
      <c r="AH237" s="33"/>
      <c r="AI237" s="33"/>
      <c r="AJ237" s="34">
        <f t="shared" si="45"/>
        <v>2800000</v>
      </c>
      <c r="AK237" s="51">
        <f t="shared" si="55"/>
        <v>2800000</v>
      </c>
      <c r="AL237" s="52">
        <v>0</v>
      </c>
      <c r="AM237" s="53"/>
      <c r="AN237" s="37">
        <f>IF(AP237="Voucher giờ trái đất",VLOOKUP(J237,'[1]CSBH THƯỞNG XE'!$I$3:$R$1000,10,0),0)</f>
        <v>0</v>
      </c>
      <c r="AO237" s="55">
        <f t="shared" si="46"/>
        <v>2800000</v>
      </c>
      <c r="AQ237" s="158">
        <f>SUMIF('Báo cáo lợi nhuận từng xe (2)'!$E$5:$E$245,'Lương năng suất'!N237,'Báo cáo lợi nhuận từng xe (2)'!$L$5:$L$245)</f>
        <v>2800000</v>
      </c>
      <c r="AR237" s="158">
        <f t="shared" si="47"/>
        <v>0</v>
      </c>
    </row>
    <row r="238" spans="1:44" ht="51" customHeight="1" x14ac:dyDescent="0.25">
      <c r="A238" s="40">
        <v>46111</v>
      </c>
      <c r="B238" s="40">
        <v>46112</v>
      </c>
      <c r="C238" s="41" t="s">
        <v>1258</v>
      </c>
      <c r="D238" s="42" t="s">
        <v>1308</v>
      </c>
      <c r="E238" s="43" t="s">
        <v>1309</v>
      </c>
      <c r="F238" s="43" t="s">
        <v>1310</v>
      </c>
      <c r="G238" s="43" t="s">
        <v>154</v>
      </c>
      <c r="H238" s="21"/>
      <c r="I238" s="21"/>
      <c r="J238" s="44" t="s">
        <v>106</v>
      </c>
      <c r="K238" s="42" t="s">
        <v>106</v>
      </c>
      <c r="L238" s="45" t="s">
        <v>1346</v>
      </c>
      <c r="M238" s="46">
        <v>1</v>
      </c>
      <c r="N238" s="45" t="s">
        <v>155</v>
      </c>
      <c r="O238" s="26"/>
      <c r="P238" s="26"/>
      <c r="Q238" s="26"/>
      <c r="R238" s="26"/>
      <c r="S238" s="47"/>
      <c r="T238" s="56">
        <v>9000000</v>
      </c>
      <c r="U238" s="47"/>
      <c r="V238" s="47" t="s">
        <v>1313</v>
      </c>
      <c r="W238" s="47">
        <v>0</v>
      </c>
      <c r="X238" s="30">
        <f t="shared" si="54"/>
        <v>0</v>
      </c>
      <c r="Y238" s="30">
        <f t="shared" si="43"/>
        <v>0</v>
      </c>
      <c r="Z238" s="48">
        <f t="shared" si="41"/>
        <v>0</v>
      </c>
      <c r="AA238" s="30">
        <f>IF(OR(T238 &gt; VLOOKUP(J238,'[1]CSBH THƯỞNG XE'!$J$26:$R$34,6,0), ISTEXT(T238)),
    VLOOKUP(J238,'[1]CSBH THƯỞNG XE'!$J$26:$R$34,9,0),
0)</f>
        <v>677818.18181818165</v>
      </c>
      <c r="AB238" s="30">
        <f t="shared" si="44"/>
        <v>0</v>
      </c>
      <c r="AC238" s="26"/>
      <c r="AD238" s="31"/>
      <c r="AE238" s="49"/>
      <c r="AF238" s="42" t="s">
        <v>1314</v>
      </c>
      <c r="AG238" s="50">
        <f>IF( B238&gt;=DATE(2026,1,23),IF($AF238="Khách hàng thông thường", IFERROR(VLOOKUP($J238,'[1]CSBH THƯỞNG XE'!$I$1:$M$22,3,0),0),IF(OR($AF238="Khách hàng chuyển đổi xe xăng",$AF238="Khách hàng Khối Quân đội - Công An"),IFERROR(VLOOKUP($J238,'[1]CSBH THƯỞNG XE'!$I$1:$M$22,4,0),0),0)), 0)</f>
        <v>18000000</v>
      </c>
      <c r="AH238" s="33"/>
      <c r="AI238" s="33"/>
      <c r="AJ238" s="34">
        <f t="shared" si="45"/>
        <v>12600000</v>
      </c>
      <c r="AK238" s="51">
        <f t="shared" si="55"/>
        <v>12600000</v>
      </c>
      <c r="AL238" s="52">
        <v>0</v>
      </c>
      <c r="AM238" s="53"/>
      <c r="AN238" s="37">
        <f>IF(AP238="Voucher giờ trái đất",VLOOKUP(J238,'[1]CSBH THƯỞNG XE'!$I$3:$R$1000,10,0),0)</f>
        <v>0</v>
      </c>
      <c r="AO238" s="55">
        <f t="shared" si="46"/>
        <v>12600000</v>
      </c>
      <c r="AQ238" s="158">
        <f>SUMIF('Báo cáo lợi nhuận từng xe (2)'!$E$5:$E$245,'Lương năng suất'!N238,'Báo cáo lợi nhuận từng xe (2)'!$L$5:$L$245)</f>
        <v>12600000</v>
      </c>
      <c r="AR238" s="158">
        <f t="shared" si="47"/>
        <v>0</v>
      </c>
    </row>
    <row r="239" spans="1:44" ht="51" customHeight="1" x14ac:dyDescent="0.25">
      <c r="A239" s="40">
        <v>46103</v>
      </c>
      <c r="B239" s="40">
        <v>46112</v>
      </c>
      <c r="C239" s="41" t="s">
        <v>1260</v>
      </c>
      <c r="D239" s="42" t="s">
        <v>1308</v>
      </c>
      <c r="E239" s="43" t="s">
        <v>1309</v>
      </c>
      <c r="F239" s="43" t="s">
        <v>1310</v>
      </c>
      <c r="G239" s="43" t="s">
        <v>315</v>
      </c>
      <c r="H239" s="21"/>
      <c r="I239" s="21"/>
      <c r="J239" s="44" t="s">
        <v>106</v>
      </c>
      <c r="K239" s="42" t="s">
        <v>106</v>
      </c>
      <c r="L239" s="45" t="s">
        <v>1326</v>
      </c>
      <c r="M239" s="46">
        <v>1</v>
      </c>
      <c r="N239" s="45" t="s">
        <v>316</v>
      </c>
      <c r="O239" s="26"/>
      <c r="P239" s="26"/>
      <c r="Q239" s="26"/>
      <c r="R239" s="26"/>
      <c r="S239" s="47"/>
      <c r="T239" s="56">
        <v>9000000</v>
      </c>
      <c r="U239" s="47"/>
      <c r="V239" s="47" t="s">
        <v>1313</v>
      </c>
      <c r="W239" s="47">
        <v>0</v>
      </c>
      <c r="X239" s="30">
        <f t="shared" si="54"/>
        <v>0</v>
      </c>
      <c r="Y239" s="30">
        <f t="shared" si="43"/>
        <v>0</v>
      </c>
      <c r="Z239" s="48">
        <f t="shared" si="41"/>
        <v>0</v>
      </c>
      <c r="AA239" s="30">
        <f>IF(OR(T239 &gt; VLOOKUP(J239,'[1]CSBH THƯỞNG XE'!$J$26:$R$34,6,0), ISTEXT(T239)),
    VLOOKUP(J239,'[1]CSBH THƯỞNG XE'!$J$26:$R$34,9,0),
0)</f>
        <v>677818.18181818165</v>
      </c>
      <c r="AB239" s="30">
        <f t="shared" si="44"/>
        <v>0</v>
      </c>
      <c r="AC239" s="26"/>
      <c r="AD239" s="31"/>
      <c r="AE239" s="49"/>
      <c r="AF239" s="42" t="s">
        <v>1314</v>
      </c>
      <c r="AG239" s="50">
        <f>IF( B239&gt;=DATE(2026,1,23),IF($AF239="Khách hàng thông thường", IFERROR(VLOOKUP($J239,'[1]CSBH THƯỞNG XE'!$I$1:$M$22,3,0),0),IF(OR($AF239="Khách hàng chuyển đổi xe xăng",$AF239="Khách hàng Khối Quân đội - Công An"),IFERROR(VLOOKUP($J239,'[1]CSBH THƯỞNG XE'!$I$1:$M$22,4,0),0),0)), 0)</f>
        <v>18000000</v>
      </c>
      <c r="AH239" s="33"/>
      <c r="AI239" s="33"/>
      <c r="AJ239" s="34">
        <f t="shared" si="45"/>
        <v>12600000</v>
      </c>
      <c r="AK239" s="51">
        <f t="shared" si="55"/>
        <v>12600000</v>
      </c>
      <c r="AL239" s="52">
        <v>0</v>
      </c>
      <c r="AM239" s="53"/>
      <c r="AN239" s="37">
        <f>IF(AP239="Voucher giờ trái đất",VLOOKUP(J239,'[1]CSBH THƯỞNG XE'!$I$3:$R$1000,10,0),0)</f>
        <v>0</v>
      </c>
      <c r="AO239" s="55">
        <f t="shared" si="46"/>
        <v>12600000</v>
      </c>
      <c r="AQ239" s="158">
        <f>SUMIF('Báo cáo lợi nhuận từng xe (2)'!$E$5:$E$245,'Lương năng suất'!N239,'Báo cáo lợi nhuận từng xe (2)'!$L$5:$L$245)</f>
        <v>12600000</v>
      </c>
      <c r="AR239" s="158">
        <f t="shared" si="47"/>
        <v>0</v>
      </c>
    </row>
    <row r="240" spans="1:44" ht="51" customHeight="1" x14ac:dyDescent="0.25">
      <c r="A240" s="40">
        <v>46109</v>
      </c>
      <c r="B240" s="40">
        <v>46112</v>
      </c>
      <c r="C240" s="41" t="s">
        <v>1262</v>
      </c>
      <c r="D240" s="42" t="s">
        <v>1321</v>
      </c>
      <c r="E240" s="43" t="s">
        <v>1398</v>
      </c>
      <c r="F240" s="43" t="s">
        <v>1323</v>
      </c>
      <c r="G240" s="43" t="s">
        <v>121</v>
      </c>
      <c r="H240" s="21"/>
      <c r="I240" s="21"/>
      <c r="J240" s="44" t="s">
        <v>1311</v>
      </c>
      <c r="K240" s="42" t="s">
        <v>1390</v>
      </c>
      <c r="L240" s="45" t="s">
        <v>1360</v>
      </c>
      <c r="M240" s="46">
        <v>1</v>
      </c>
      <c r="N240" s="45" t="s">
        <v>122</v>
      </c>
      <c r="O240" s="26"/>
      <c r="P240" s="26"/>
      <c r="Q240" s="26"/>
      <c r="R240" s="26"/>
      <c r="S240" s="47"/>
      <c r="T240" s="47">
        <v>8322545</v>
      </c>
      <c r="U240" s="47"/>
      <c r="V240" s="47" t="s">
        <v>1313</v>
      </c>
      <c r="W240" s="47">
        <v>0</v>
      </c>
      <c r="X240" s="161">
        <f t="shared" ref="X240:X241" si="56">SUM(T240:W240)-U240</f>
        <v>8322545</v>
      </c>
      <c r="Y240" s="162">
        <f t="shared" ref="Y240:Y242" ca="1" si="57">AB240+W240</f>
        <v>0</v>
      </c>
      <c r="Z240" s="48">
        <f t="shared" si="41"/>
        <v>0</v>
      </c>
      <c r="AA240" s="30">
        <f>IF(OR(T240 &gt; VLOOKUP(J240,'[1]CSBH THƯỞNG XE'!$J$26:$R$34,6,0), ISTEXT(T240)),
    VLOOKUP(J240,'[1]CSBH THƯỞNG XE'!$J$26:$R$34,9,0),
0)</f>
        <v>677818.18181818165</v>
      </c>
      <c r="AB240" s="30">
        <f t="shared" ca="1" si="44"/>
        <v>0</v>
      </c>
      <c r="AC240" s="26"/>
      <c r="AD240" s="31"/>
      <c r="AE240" s="49"/>
      <c r="AF240" s="42" t="s">
        <v>1314</v>
      </c>
      <c r="AG240" s="50">
        <f>IF( B240&gt;=DATE(2026,1,23),IF($AF240="Khách hàng thông thường", IFERROR(VLOOKUP($J240,'[1]CSBH THƯỞNG XE'!$I$1:$M$22,3,0),0),IF(OR($AF240="Khách hàng chuyển đổi xe xăng",$AF240="Khách hàng Khối Quân đội - Công An"),IFERROR(VLOOKUP($J240,'[1]CSBH THƯỞNG XE'!$I$1:$M$22,4,0),0),0)), 0)</f>
        <v>18000000</v>
      </c>
      <c r="AH240" s="33"/>
      <c r="AI240" s="33"/>
      <c r="AJ240" s="34">
        <f t="shared" ca="1" si="45"/>
        <v>12600000</v>
      </c>
      <c r="AK240" s="51">
        <f t="shared" ca="1" si="55"/>
        <v>12600000</v>
      </c>
      <c r="AL240" s="52">
        <v>0</v>
      </c>
      <c r="AM240" s="53"/>
      <c r="AN240" s="37">
        <f>IF(AP240="Voucher giờ trái đất",VLOOKUP(J240,'[1]CSBH THƯỞNG XE'!$I$3:$R$1000,10,0),0)</f>
        <v>0</v>
      </c>
      <c r="AO240" s="55">
        <f t="shared" ca="1" si="46"/>
        <v>12600000</v>
      </c>
      <c r="AQ240" s="158">
        <f ca="1">SUMIF('Báo cáo lợi nhuận từng xe (2)'!$E$5:$E$245,'Lương năng suất'!N240,'Báo cáo lợi nhuận từng xe (2)'!$L$5:$L$245)</f>
        <v>4200000</v>
      </c>
      <c r="AR240" s="158">
        <f t="shared" ca="1" si="47"/>
        <v>0</v>
      </c>
    </row>
    <row r="241" spans="1:44" ht="51" customHeight="1" x14ac:dyDescent="0.25">
      <c r="A241" s="40">
        <v>46108</v>
      </c>
      <c r="B241" s="40">
        <v>46112</v>
      </c>
      <c r="C241" s="41" t="s">
        <v>1264</v>
      </c>
      <c r="D241" s="42" t="s">
        <v>1321</v>
      </c>
      <c r="E241" s="43" t="s">
        <v>1398</v>
      </c>
      <c r="F241" s="43" t="s">
        <v>1323</v>
      </c>
      <c r="G241" s="43" t="s">
        <v>83</v>
      </c>
      <c r="H241" s="21"/>
      <c r="I241" s="21"/>
      <c r="J241" s="44" t="s">
        <v>1415</v>
      </c>
      <c r="K241" s="42" t="s">
        <v>1366</v>
      </c>
      <c r="L241" s="45" t="s">
        <v>1326</v>
      </c>
      <c r="M241" s="46">
        <v>1</v>
      </c>
      <c r="N241" s="45" t="s">
        <v>84</v>
      </c>
      <c r="O241" s="26"/>
      <c r="P241" s="26"/>
      <c r="Q241" s="26"/>
      <c r="R241" s="26"/>
      <c r="S241" s="47"/>
      <c r="T241" s="47" t="s">
        <v>1923</v>
      </c>
      <c r="U241" s="47"/>
      <c r="V241" s="47" t="s">
        <v>1313</v>
      </c>
      <c r="W241" s="47">
        <v>8000000</v>
      </c>
      <c r="X241" s="161">
        <f t="shared" si="56"/>
        <v>8000000</v>
      </c>
      <c r="Y241" s="162">
        <f t="shared" ca="1" si="57"/>
        <v>8000000</v>
      </c>
      <c r="Z241" s="48">
        <f t="shared" si="41"/>
        <v>0</v>
      </c>
      <c r="AA241" s="30">
        <f>IF(OR(T241 &gt; VLOOKUP(J241,'[1]CSBH THƯỞNG XE'!$J$26:$R$34,6,0), ISTEXT(T241)),
    VLOOKUP(J241,'[1]CSBH THƯỞNG XE'!$J$26:$R$34,9,0),
0)</f>
        <v>1543727.2727272734</v>
      </c>
      <c r="AB241" s="30">
        <f t="shared" ca="1" si="44"/>
        <v>0</v>
      </c>
      <c r="AC241" s="26"/>
      <c r="AD241" s="31"/>
      <c r="AE241" s="49"/>
      <c r="AF241" s="42" t="s">
        <v>1314</v>
      </c>
      <c r="AG241" s="50">
        <f>IF( B241&gt;=DATE(2026,1,23),IF($AF241="Khách hàng thông thường", IFERROR(VLOOKUP($J241,'[1]CSBH THƯỞNG XE'!$I$1:$M$22,3,0),0),IF(OR($AF241="Khách hàng chuyển đổi xe xăng",$AF241="Khách hàng Khối Quân đội - Công An"),IFERROR(VLOOKUP($J241,'[1]CSBH THƯỞNG XE'!$I$1:$M$22,4,0),0),0)), 0)</f>
        <v>18000000</v>
      </c>
      <c r="AH241" s="33"/>
      <c r="AI241" s="33"/>
      <c r="AJ241" s="34">
        <f t="shared" ca="1" si="45"/>
        <v>7000000</v>
      </c>
      <c r="AK241" s="51">
        <f t="shared" ca="1" si="55"/>
        <v>7000000</v>
      </c>
      <c r="AL241" s="52">
        <v>0</v>
      </c>
      <c r="AM241" s="53"/>
      <c r="AN241" s="37">
        <f>IF(AP241="Voucher giờ trái đất",VLOOKUP(J241,'[1]CSBH THƯỞNG XE'!$I$3:$R$1000,10,0),0)</f>
        <v>0</v>
      </c>
      <c r="AO241" s="55">
        <f t="shared" ca="1" si="46"/>
        <v>7000000</v>
      </c>
      <c r="AQ241" s="158">
        <f ca="1">SUMIF('Báo cáo lợi nhuận từng xe (2)'!$E$5:$E$245,'Lương năng suất'!N241,'Báo cáo lợi nhuận từng xe (2)'!$L$5:$L$245)</f>
        <v>4200000</v>
      </c>
      <c r="AR241" s="158">
        <f t="shared" ca="1" si="47"/>
        <v>0</v>
      </c>
    </row>
    <row r="242" spans="1:44" ht="51" customHeight="1" x14ac:dyDescent="0.25">
      <c r="A242" s="40">
        <v>46108</v>
      </c>
      <c r="B242" s="40">
        <v>46112</v>
      </c>
      <c r="C242" s="41" t="s">
        <v>1266</v>
      </c>
      <c r="D242" s="42" t="s">
        <v>1321</v>
      </c>
      <c r="E242" s="43" t="s">
        <v>1398</v>
      </c>
      <c r="F242" s="43" t="s">
        <v>1323</v>
      </c>
      <c r="G242" s="43" t="s">
        <v>433</v>
      </c>
      <c r="H242" s="21"/>
      <c r="I242" s="21"/>
      <c r="J242" s="44" t="s">
        <v>1329</v>
      </c>
      <c r="K242" s="42" t="s">
        <v>1324</v>
      </c>
      <c r="L242" s="45" t="s">
        <v>1326</v>
      </c>
      <c r="M242" s="46">
        <v>1</v>
      </c>
      <c r="N242" s="45" t="s">
        <v>434</v>
      </c>
      <c r="O242" s="26"/>
      <c r="P242" s="26"/>
      <c r="Q242" s="26"/>
      <c r="R242" s="26"/>
      <c r="S242" s="47"/>
      <c r="T242" s="47">
        <v>7047000</v>
      </c>
      <c r="U242" s="47"/>
      <c r="V242" s="47" t="s">
        <v>1313</v>
      </c>
      <c r="W242" s="47">
        <v>6000000</v>
      </c>
      <c r="X242" s="161">
        <f>SUM(T242:W242)-U242</f>
        <v>13047000</v>
      </c>
      <c r="Y242" s="162">
        <f t="shared" ca="1" si="57"/>
        <v>6000000</v>
      </c>
      <c r="Z242" s="48">
        <f t="shared" si="41"/>
        <v>3047000</v>
      </c>
      <c r="AA242" s="30">
        <f>IF(OR(T242 &gt; VLOOKUP(J242,'[1]CSBH THƯỞNG XE'!$J$26:$R$34,6,0), ISTEXT(T242)),
    VLOOKUP(J242,'[1]CSBH THƯỞNG XE'!$J$26:$R$34,9,0),
0)</f>
        <v>860272.72727272753</v>
      </c>
      <c r="AB242" s="30">
        <f t="shared" ca="1" si="44"/>
        <v>0</v>
      </c>
      <c r="AC242" s="26"/>
      <c r="AD242" s="31"/>
      <c r="AE242" s="49"/>
      <c r="AF242" s="42" t="s">
        <v>1314</v>
      </c>
      <c r="AG242" s="50">
        <f>IF( B242&gt;=DATE(2026,1,23),IF($AF242="Khách hàng thông thường", IFERROR(VLOOKUP($J242,'[1]CSBH THƯỞNG XE'!$I$1:$M$22,3,0),0),IF(OR($AF242="Khách hàng chuyển đổi xe xăng",$AF242="Khách hàng Khối Quân đội - Công An"),IFERROR(VLOOKUP($J242,'[1]CSBH THƯỞNG XE'!$I$1:$M$22,4,0),0),0)), 0)</f>
        <v>15000000</v>
      </c>
      <c r="AH242" s="33"/>
      <c r="AI242" s="33"/>
      <c r="AJ242" s="34">
        <f t="shared" ca="1" si="45"/>
        <v>6300000</v>
      </c>
      <c r="AK242" s="51">
        <f t="shared" ca="1" si="55"/>
        <v>6300000</v>
      </c>
      <c r="AL242" s="52">
        <v>0</v>
      </c>
      <c r="AM242" s="53"/>
      <c r="AN242" s="37">
        <f>IF(AP242="Voucher giờ trái đất",VLOOKUP(J242,'[1]CSBH THƯỞNG XE'!$I$3:$R$1000,10,0),0)</f>
        <v>0</v>
      </c>
      <c r="AO242" s="55">
        <f t="shared" ca="1" si="46"/>
        <v>6300000</v>
      </c>
      <c r="AQ242" s="158">
        <f ca="1">SUMIF('Báo cáo lợi nhuận từng xe (2)'!$E$5:$E$245,'Lương năng suất'!N242,'Báo cáo lợi nhuận từng xe (2)'!$L$5:$L$245)</f>
        <v>4200000</v>
      </c>
      <c r="AR242" s="158">
        <f t="shared" ca="1" si="47"/>
        <v>0</v>
      </c>
    </row>
    <row r="243" spans="1:44" ht="51" customHeight="1" x14ac:dyDescent="0.25">
      <c r="A243" s="40">
        <v>46111</v>
      </c>
      <c r="B243" s="40">
        <v>46112</v>
      </c>
      <c r="C243" s="41" t="s">
        <v>1268</v>
      </c>
      <c r="D243" s="42" t="s">
        <v>1321</v>
      </c>
      <c r="E243" s="43" t="s">
        <v>1327</v>
      </c>
      <c r="F243" s="43" t="s">
        <v>1328</v>
      </c>
      <c r="G243" s="43" t="s">
        <v>211</v>
      </c>
      <c r="H243" s="21"/>
      <c r="I243" s="21"/>
      <c r="J243" s="44" t="s">
        <v>1311</v>
      </c>
      <c r="K243" s="42" t="s">
        <v>1390</v>
      </c>
      <c r="L243" s="45" t="s">
        <v>1312</v>
      </c>
      <c r="M243" s="46">
        <v>1</v>
      </c>
      <c r="N243" s="45" t="s">
        <v>212</v>
      </c>
      <c r="O243" s="26"/>
      <c r="P243" s="26"/>
      <c r="Q243" s="26"/>
      <c r="R243" s="26"/>
      <c r="S243" s="47"/>
      <c r="T243" s="47" t="s">
        <v>1313</v>
      </c>
      <c r="U243" s="47"/>
      <c r="V243" s="47" t="s">
        <v>1313</v>
      </c>
      <c r="W243" s="47">
        <v>0</v>
      </c>
      <c r="X243" s="161">
        <f>SUM(T243:W243)-U243</f>
        <v>0</v>
      </c>
      <c r="Y243" s="30">
        <f t="shared" si="43"/>
        <v>0</v>
      </c>
      <c r="Z243" s="48">
        <f t="shared" si="41"/>
        <v>0</v>
      </c>
      <c r="AA243" s="48"/>
      <c r="AB243" s="30">
        <f t="shared" si="44"/>
        <v>0</v>
      </c>
      <c r="AC243" s="26"/>
      <c r="AD243" s="31"/>
      <c r="AE243" s="49"/>
      <c r="AF243" s="42" t="s">
        <v>1314</v>
      </c>
      <c r="AG243" s="50">
        <f>IF( B243&gt;=DATE(2026,1,23),IF($AF243="Khách hàng thông thường", IFERROR(VLOOKUP($J243,'[1]CSBH THƯỞNG XE'!$I$1:$M$22,3,0),0),IF(OR($AF243="Khách hàng chuyển đổi xe xăng",$AF243="Khách hàng Khối Quân đội - Công An"),IFERROR(VLOOKUP($J243,'[1]CSBH THƯỞNG XE'!$I$1:$M$22,4,0),0),0)), 0)</f>
        <v>18000000</v>
      </c>
      <c r="AH243" s="33"/>
      <c r="AI243" s="33"/>
      <c r="AJ243" s="34">
        <f t="shared" si="45"/>
        <v>12600000</v>
      </c>
      <c r="AK243" s="51">
        <f t="shared" si="55"/>
        <v>12600000</v>
      </c>
      <c r="AL243" s="52">
        <v>0</v>
      </c>
      <c r="AM243" s="53"/>
      <c r="AN243" s="37">
        <f>IF(AP243="Voucher giờ trái đất",VLOOKUP(J243,'[1]CSBH THƯỞNG XE'!$I$3:$R$1000,10,0),0)</f>
        <v>0</v>
      </c>
      <c r="AO243" s="55">
        <f t="shared" si="46"/>
        <v>12600000</v>
      </c>
      <c r="AQ243" s="158">
        <f>SUMIF('Báo cáo lợi nhuận từng xe (2)'!$E$5:$E$245,'Lương năng suất'!N243,'Báo cáo lợi nhuận từng xe (2)'!$L$5:$L$245)</f>
        <v>12600000</v>
      </c>
      <c r="AR243" s="158">
        <f t="shared" si="47"/>
        <v>0</v>
      </c>
    </row>
    <row r="244" spans="1:44" ht="51" x14ac:dyDescent="0.25">
      <c r="A244" s="40">
        <v>46111</v>
      </c>
      <c r="B244" s="40">
        <v>46112</v>
      </c>
      <c r="C244" s="41" t="s">
        <v>1272</v>
      </c>
      <c r="D244" s="42" t="s">
        <v>1321</v>
      </c>
      <c r="E244" s="43" t="s">
        <v>1327</v>
      </c>
      <c r="F244" s="43" t="s">
        <v>1328</v>
      </c>
      <c r="G244" s="43" t="s">
        <v>537</v>
      </c>
      <c r="H244" s="21"/>
      <c r="I244" s="21"/>
      <c r="J244" s="44" t="s">
        <v>528</v>
      </c>
      <c r="K244" s="42" t="s">
        <v>1324</v>
      </c>
      <c r="L244" s="45" t="s">
        <v>1367</v>
      </c>
      <c r="M244" s="46">
        <v>1</v>
      </c>
      <c r="N244" s="45" t="s">
        <v>538</v>
      </c>
      <c r="O244" s="26"/>
      <c r="P244" s="26"/>
      <c r="Q244" s="26"/>
      <c r="R244" s="26"/>
      <c r="S244" s="47"/>
      <c r="T244" s="47" t="s">
        <v>1313</v>
      </c>
      <c r="U244" s="47"/>
      <c r="V244" s="47" t="s">
        <v>1313</v>
      </c>
      <c r="W244" s="47">
        <v>5000000</v>
      </c>
      <c r="X244" s="48">
        <f>SUM(T244:W244)-U244</f>
        <v>5000000</v>
      </c>
      <c r="Y244" s="30">
        <f t="shared" si="43"/>
        <v>5000000</v>
      </c>
      <c r="Z244" s="48">
        <f t="shared" si="41"/>
        <v>0</v>
      </c>
      <c r="AA244" s="48"/>
      <c r="AB244" s="30">
        <f t="shared" si="44"/>
        <v>0</v>
      </c>
      <c r="AC244" s="26"/>
      <c r="AD244" s="31"/>
      <c r="AE244" s="49"/>
      <c r="AF244" s="42" t="s">
        <v>1314</v>
      </c>
      <c r="AG244" s="50">
        <f>IF( B244&gt;=DATE(2026,1,23),IF($AF244="Khách hàng thông thường", IFERROR(VLOOKUP($J244,'[1]CSBH THƯỞNG XE'!$I$1:$M$22,3,0),0),IF(OR($AF244="Khách hàng chuyển đổi xe xăng",$AF244="Khách hàng Khối Quân đội - Công An"),IFERROR(VLOOKUP($J244,'[1]CSBH THƯỞNG XE'!$I$1:$M$22,4,0),0),0)), 0)</f>
        <v>8500000</v>
      </c>
      <c r="AH244" s="33"/>
      <c r="AI244" s="33"/>
      <c r="AJ244" s="34">
        <f t="shared" si="45"/>
        <v>2450000</v>
      </c>
      <c r="AK244" s="51">
        <f t="shared" si="55"/>
        <v>2450000</v>
      </c>
      <c r="AL244" s="52">
        <v>0</v>
      </c>
      <c r="AM244" s="53"/>
      <c r="AN244" s="37">
        <f>IF(AP244="Voucher giờ trái đất",VLOOKUP(J244,'[1]CSBH THƯỞNG XE'!$I$3:$R$1000,10,0),0)</f>
        <v>0</v>
      </c>
      <c r="AO244" s="55">
        <f t="shared" si="46"/>
        <v>2450000</v>
      </c>
      <c r="AQ244" s="158">
        <f>SUMIF('Báo cáo lợi nhuận từng xe (2)'!$E$5:$E$245,'Lương năng suất'!N244,'Báo cáo lợi nhuận từng xe (2)'!$L$5:$L$245)</f>
        <v>2450000</v>
      </c>
      <c r="AR244" s="158">
        <f t="shared" si="47"/>
        <v>0</v>
      </c>
    </row>
    <row r="245" spans="1:44" x14ac:dyDescent="0.25">
      <c r="U245" s="136"/>
    </row>
    <row r="247" spans="1:44" ht="51" customHeight="1" x14ac:dyDescent="0.25">
      <c r="A247" s="40">
        <v>46109</v>
      </c>
      <c r="B247" s="40">
        <v>46112</v>
      </c>
      <c r="C247" s="41" t="s">
        <v>1237</v>
      </c>
      <c r="D247" s="42" t="s">
        <v>1333</v>
      </c>
      <c r="E247" s="43" t="s">
        <v>1414</v>
      </c>
      <c r="F247" s="43" t="s">
        <v>1351</v>
      </c>
      <c r="G247" s="43" t="s">
        <v>312</v>
      </c>
      <c r="H247" s="21"/>
      <c r="I247" s="21"/>
      <c r="J247" s="44" t="s">
        <v>106</v>
      </c>
      <c r="K247" s="42" t="s">
        <v>1311</v>
      </c>
      <c r="L247" s="45" t="s">
        <v>1378</v>
      </c>
      <c r="M247" s="46">
        <v>1</v>
      </c>
      <c r="N247" s="45" t="s">
        <v>275</v>
      </c>
      <c r="O247" s="26"/>
      <c r="P247" s="26"/>
      <c r="Q247" s="26"/>
      <c r="R247" s="26"/>
      <c r="S247" s="47"/>
      <c r="T247" s="47">
        <v>0</v>
      </c>
      <c r="U247" s="47"/>
      <c r="V247" s="47">
        <v>0</v>
      </c>
      <c r="W247" s="47">
        <v>5000000</v>
      </c>
      <c r="X247" s="30">
        <f>SUM(T247:W247)-U247-T247</f>
        <v>5000000</v>
      </c>
      <c r="Y247" s="30">
        <f>X247</f>
        <v>5000000</v>
      </c>
      <c r="Z247" s="48">
        <f>IF(OR(J247="VF3",J247="VF3 Plus",J247="VF3 (Nông thôn)",J247="Minio Green",J247="EC Van"),IF(X247&lt;=6000000,0,X247-6000000),IF(OR(J247="VF5",J247="Herio Green"),IF(X247&lt;=10000000,0,X247-10000000),IF(OR(J247="VF6 Eco",J247="VF6 Plus",J247="Nerio Green",J247="Limo Green",J247="Limo MPV 7"),IF(X247&lt;=12000000,0,X247-12000000),IF(OR(J247="VF7 Eco",J247="VF7 Plus"),IF(X247&lt;=15000000,0,X247-15000000),IF(OR(J247="VF8 Eco",J247="VF8 Plus"),IF(X247&lt;=20000000,0,X247-20000000),IF(OR(J247="VF9 Eco",J247="VF9 Plus"),IF(X247&lt;=25000000,0,X247-25000000),0))))))</f>
        <v>0</v>
      </c>
      <c r="AA247" s="48"/>
      <c r="AB247" s="30">
        <f>IF(AND(AQ247="KD", D247&lt;&gt;"Showroom Bến Lức", D247&lt;&gt;"Showroom Tân An"),AA247,0)</f>
        <v>0</v>
      </c>
      <c r="AC247" s="26"/>
      <c r="AD247" s="31"/>
      <c r="AE247" s="49"/>
      <c r="AF247" s="42" t="s">
        <v>1314</v>
      </c>
      <c r="AG247" s="50">
        <f>IF( B247&gt;=DATE(2026,1,23),IF($AF247="Khách hàng thông thường", IFERROR(VLOOKUP($J247,'[1]CSBH THƯỞNG XE'!$I$1:$M$22,3,0),0),IF(OR($AF247="Khách hàng chuyển đổi xe xăng",$AF247="Khách hàng Khối Quân đội - Công An"),IFERROR(VLOOKUP($J247,'[1]CSBH THƯỞNG XE'!$I$1:$M$22,4,0),0),0)), 0)</f>
        <v>18000000</v>
      </c>
      <c r="AH247" s="33"/>
      <c r="AI247" s="33"/>
      <c r="AJ247" s="34">
        <f>+(AG247+AH247+AI247-Y247)*(70%+AW247+AX247+AY247)</f>
        <v>9100000</v>
      </c>
      <c r="AK247" s="51">
        <f>AJ247-AM247-AN247</f>
        <v>9100000</v>
      </c>
      <c r="AL247" s="52">
        <v>0</v>
      </c>
      <c r="AM247" s="53"/>
      <c r="AN247" s="37">
        <f>IF(AP247="Voucher giờ trái đất",VLOOKUP(J247,'[1]CSBH THƯỞNG XE'!$I$3:$R$1000,10,0),0)</f>
        <v>0</v>
      </c>
      <c r="AO247" s="55">
        <f>AK247-AN247</f>
        <v>9100000</v>
      </c>
      <c r="AQ247" s="158">
        <f>SUMIF('Báo cáo lợi nhuận từng xe (2)'!$E$5:$E$245,'Lương năng suất'!N247,'Báo cáo lợi nhuận từng xe (2)'!$L$5:$L$245)</f>
        <v>9100000</v>
      </c>
      <c r="AR247" s="158">
        <f>AO247-AQ247</f>
        <v>0</v>
      </c>
    </row>
    <row r="248" spans="1:44" ht="51" customHeight="1" x14ac:dyDescent="0.25">
      <c r="A248" s="40">
        <v>46108</v>
      </c>
      <c r="B248" s="40">
        <v>46112</v>
      </c>
      <c r="C248" s="41" t="s">
        <v>1236</v>
      </c>
      <c r="D248" s="42" t="s">
        <v>1321</v>
      </c>
      <c r="E248" s="43" t="s">
        <v>1391</v>
      </c>
      <c r="F248" s="43" t="s">
        <v>1323</v>
      </c>
      <c r="G248" s="43" t="s">
        <v>64</v>
      </c>
      <c r="H248" s="21"/>
      <c r="I248" s="21"/>
      <c r="J248" s="44" t="s">
        <v>1373</v>
      </c>
      <c r="K248" s="42" t="s">
        <v>1324</v>
      </c>
      <c r="L248" s="45" t="s">
        <v>1367</v>
      </c>
      <c r="M248" s="46">
        <v>1</v>
      </c>
      <c r="N248" s="45" t="s">
        <v>65</v>
      </c>
      <c r="O248" s="26"/>
      <c r="P248" s="26"/>
      <c r="Q248" s="26"/>
      <c r="R248" s="26"/>
      <c r="S248" s="47"/>
      <c r="T248" s="47">
        <v>0</v>
      </c>
      <c r="U248" s="47"/>
      <c r="V248" s="47" t="s">
        <v>1313</v>
      </c>
      <c r="W248" s="47">
        <v>5000000</v>
      </c>
      <c r="X248" s="161">
        <f>SUM(T248:W248)-U248</f>
        <v>5000000</v>
      </c>
      <c r="Y248" s="30">
        <f>X248</f>
        <v>5000000</v>
      </c>
      <c r="Z248" s="48">
        <f>IF(OR(J248="VF3",J248="VF3 Plus",J248="VF3 (Nông thôn)",J248="Minio Green",J248="EC Van"),IF(X248&lt;=6000000,0,X248-6000000),IF(OR(J248="VF5",J248="Herio Green"),IF(X248&lt;=10000000,0,X248-10000000),IF(OR(J248="VF6 Eco",J248="VF6 Plus",J248="Nerio Green",J248="Limo Green",J248="Limo MPV 7"),IF(X248&lt;=12000000,0,X248-12000000),IF(OR(J248="VF7 Eco",J248="VF7 Plus"),IF(X248&lt;=15000000,0,X248-15000000),IF(OR(J248="VF8 Eco",J248="VF8 Plus"),IF(X248&lt;=20000000,0,X248-20000000),IF(OR(J248="VF9 Eco",J248="VF9 Plus"),IF(X248&lt;=25000000,0,X248-25000000),0))))))</f>
        <v>0</v>
      </c>
      <c r="AA248" s="48"/>
      <c r="AB248" s="30">
        <f>IF(AND(AQ248="KD", D248&lt;&gt;"Showroom Bến Lức", D248&lt;&gt;"Showroom Tân An"),AA248,0)</f>
        <v>0</v>
      </c>
      <c r="AC248" s="26"/>
      <c r="AD248" s="31"/>
      <c r="AE248" s="49"/>
      <c r="AF248" s="42" t="s">
        <v>1314</v>
      </c>
      <c r="AG248" s="50">
        <f>IF( B248&gt;=DATE(2026,1,23),IF($AF248="Khách hàng thông thường", IFERROR(VLOOKUP($J248,'[1]CSBH THƯỞNG XE'!$I$1:$M$22,3,0),0),IF(OR($AF248="Khách hàng chuyển đổi xe xăng",$AF248="Khách hàng Khối Quân đội - Công An"),IFERROR(VLOOKUP($J248,'[1]CSBH THƯỞNG XE'!$I$1:$M$22,4,0),0),0)), 0)</f>
        <v>19000000</v>
      </c>
      <c r="AH248" s="33"/>
      <c r="AI248" s="33"/>
      <c r="AJ248" s="34">
        <f>+(AG248+AH248+AI248-Y248)*(70%+AW248+AX248+AY248)</f>
        <v>9800000</v>
      </c>
      <c r="AK248" s="51">
        <f>AJ248-AM248-AN248</f>
        <v>9800000</v>
      </c>
      <c r="AL248" s="52">
        <v>0</v>
      </c>
      <c r="AM248" s="53"/>
      <c r="AN248" s="37">
        <f>IF(AP248="Voucher giờ trái đất",VLOOKUP(J248,'[1]CSBH THƯỞNG XE'!$I$3:$R$1000,10,0),0)</f>
        <v>0</v>
      </c>
      <c r="AO248" s="55">
        <f>AK248-AN248</f>
        <v>9800000</v>
      </c>
      <c r="AQ248" s="158">
        <f>SUMIF('Báo cáo lợi nhuận từng xe (2)'!$E$5:$E$245,'Lương năng suất'!N248,'Báo cáo lợi nhuận từng xe (2)'!$L$5:$L$245)</f>
        <v>0</v>
      </c>
      <c r="AR248" s="158">
        <f>AO248-AQ248</f>
        <v>9800000</v>
      </c>
    </row>
  </sheetData>
  <autoFilter ref="A3:AL244" xr:uid="{00000000-0009-0000-0000-000002000000}"/>
  <conditionalFormatting sqref="C3">
    <cfRule type="duplicateValues" dxfId="6" priority="1"/>
  </conditionalFormatting>
  <conditionalFormatting sqref="C3:C244 C247:C248">
    <cfRule type="duplicateValues" dxfId="5" priority="3"/>
  </conditionalFormatting>
  <conditionalFormatting sqref="C4:C244 C247:C248">
    <cfRule type="duplicateValues" dxfId="4" priority="4"/>
  </conditionalFormatting>
  <conditionalFormatting sqref="G4:G244 G247:G248">
    <cfRule type="duplicateValues" dxfId="3" priority="6"/>
    <cfRule type="duplicateValues" dxfId="2" priority="7"/>
  </conditionalFormatting>
  <conditionalFormatting sqref="N3">
    <cfRule type="duplicateValues" dxfId="1" priority="2"/>
  </conditionalFormatting>
  <conditionalFormatting sqref="N4:N244 N247:N248">
    <cfRule type="duplicateValues" dxfId="0" priority="5"/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2:AR247"/>
  <sheetViews>
    <sheetView workbookViewId="0">
      <selection activeCell="F9" sqref="F9"/>
    </sheetView>
  </sheetViews>
  <sheetFormatPr defaultRowHeight="15" x14ac:dyDescent="0.25"/>
  <cols>
    <col min="1" max="1" width="5" style="137" bestFit="1" customWidth="1"/>
    <col min="2" max="3" width="8.85546875" style="137" bestFit="1" customWidth="1"/>
    <col min="4" max="4" width="16.7109375" style="137" bestFit="1" customWidth="1"/>
    <col min="5" max="5" width="35.28515625" style="137" bestFit="1" customWidth="1"/>
    <col min="6" max="6" width="72.85546875" style="137" bestFit="1" customWidth="1"/>
    <col min="7" max="7" width="24.42578125" style="137" bestFit="1" customWidth="1"/>
    <col min="8" max="8" width="15.140625" style="137" bestFit="1" customWidth="1"/>
    <col min="9" max="9" width="18.7109375" style="137" bestFit="1" customWidth="1"/>
    <col min="10" max="10" width="6" style="137" bestFit="1" customWidth="1"/>
    <col min="11" max="11" width="22.42578125" style="137" bestFit="1" customWidth="1"/>
    <col min="12" max="12" width="23.42578125" style="137" bestFit="1" customWidth="1"/>
    <col min="13" max="13" width="7.28515625" style="137" bestFit="1" customWidth="1"/>
    <col min="14" max="14" width="9" style="137" bestFit="1" customWidth="1"/>
    <col min="15" max="15" width="10.42578125" style="137" bestFit="1" customWidth="1"/>
    <col min="16" max="16" width="12.85546875" style="137" bestFit="1" customWidth="1"/>
    <col min="17" max="17" width="11.28515625" style="137" bestFit="1" customWidth="1"/>
    <col min="18" max="18" width="7.5703125" style="137" bestFit="1" customWidth="1"/>
    <col min="19" max="19" width="8" style="137" bestFit="1" customWidth="1"/>
    <col min="20" max="20" width="10.28515625" style="137" bestFit="1" customWidth="1"/>
    <col min="22" max="23" width="10.28515625" style="137" bestFit="1" customWidth="1"/>
    <col min="24" max="25" width="12.85546875" style="137" bestFit="1" customWidth="1"/>
    <col min="26" max="26" width="10.28515625" style="137" bestFit="1" customWidth="1"/>
    <col min="27" max="28" width="12.85546875" style="137" bestFit="1" customWidth="1"/>
    <col min="29" max="29" width="10.42578125" style="137" bestFit="1" customWidth="1"/>
    <col min="30" max="30" width="16.28515625" style="137" bestFit="1" customWidth="1"/>
    <col min="31" max="31" width="5.42578125" style="137" bestFit="1" customWidth="1"/>
    <col min="32" max="32" width="8.28515625" style="137" bestFit="1" customWidth="1"/>
    <col min="33" max="33" width="8.5703125" style="137" bestFit="1" customWidth="1"/>
    <col min="34" max="34" width="6.42578125" style="137" bestFit="1" customWidth="1"/>
    <col min="35" max="35" width="7.140625" style="137" bestFit="1" customWidth="1"/>
    <col min="36" max="36" width="6.7109375" style="137" bestFit="1" customWidth="1"/>
    <col min="37" max="37" width="16.85546875" style="137" bestFit="1" customWidth="1"/>
    <col min="38" max="38" width="15.42578125" style="137" bestFit="1" customWidth="1"/>
    <col min="39" max="39" width="10.28515625" style="137" bestFit="1" customWidth="1"/>
    <col min="40" max="40" width="8.28515625" style="137" bestFit="1" customWidth="1"/>
    <col min="41" max="41" width="23.42578125" style="137" bestFit="1" customWidth="1"/>
    <col min="42" max="42" width="11.28515625" style="137" bestFit="1" customWidth="1"/>
  </cols>
  <sheetData>
    <row r="2" spans="1:44" x14ac:dyDescent="0.25">
      <c r="AK2" s="158">
        <f>SUBTOTAL(9,AK5:AK247)</f>
        <v>118174800</v>
      </c>
      <c r="AL2" s="158">
        <f>SUBTOTAL(9,AL5:AL247)</f>
        <v>107431636.36363636</v>
      </c>
    </row>
    <row r="3" spans="1:44" ht="85.5" customHeight="1" x14ac:dyDescent="0.25">
      <c r="A3" s="59" t="s">
        <v>2</v>
      </c>
      <c r="B3" s="59" t="s">
        <v>1478</v>
      </c>
      <c r="C3" s="59" t="s">
        <v>1478</v>
      </c>
      <c r="D3" s="59" t="s">
        <v>1479</v>
      </c>
      <c r="E3" s="60" t="s">
        <v>1480</v>
      </c>
      <c r="F3" s="60" t="s">
        <v>1481</v>
      </c>
      <c r="G3" s="60" t="s">
        <v>1482</v>
      </c>
      <c r="H3" s="60" t="s">
        <v>5</v>
      </c>
      <c r="I3" s="60" t="s">
        <v>1483</v>
      </c>
      <c r="J3" s="60" t="s">
        <v>1484</v>
      </c>
      <c r="K3" s="60" t="s">
        <v>1485</v>
      </c>
      <c r="L3" s="60" t="s">
        <v>6</v>
      </c>
      <c r="M3" s="60" t="s">
        <v>1486</v>
      </c>
      <c r="N3" s="60" t="s">
        <v>1487</v>
      </c>
      <c r="O3" s="60" t="s">
        <v>1488</v>
      </c>
      <c r="P3" s="60" t="s">
        <v>1286</v>
      </c>
      <c r="Q3" s="60" t="s">
        <v>1489</v>
      </c>
      <c r="R3" s="60" t="s">
        <v>1490</v>
      </c>
      <c r="S3" s="60" t="s">
        <v>1491</v>
      </c>
      <c r="T3" s="61" t="s">
        <v>1492</v>
      </c>
      <c r="U3" s="62" t="s">
        <v>1493</v>
      </c>
      <c r="V3" s="61" t="s">
        <v>1494</v>
      </c>
      <c r="W3" s="61" t="s">
        <v>1293</v>
      </c>
      <c r="X3" s="63" t="s">
        <v>1495</v>
      </c>
      <c r="Y3" s="63" t="s">
        <v>1496</v>
      </c>
      <c r="Z3" s="64" t="s">
        <v>1497</v>
      </c>
      <c r="AA3" s="63" t="s">
        <v>1498</v>
      </c>
      <c r="AB3" s="60" t="s">
        <v>1499</v>
      </c>
      <c r="AC3" s="60" t="s">
        <v>1500</v>
      </c>
      <c r="AD3" s="62" t="s">
        <v>1501</v>
      </c>
      <c r="AE3" s="62" t="s">
        <v>1502</v>
      </c>
      <c r="AF3" s="65" t="s">
        <v>1503</v>
      </c>
      <c r="AG3" s="62" t="s">
        <v>1504</v>
      </c>
      <c r="AH3" s="62" t="s">
        <v>1505</v>
      </c>
      <c r="AI3" s="62" t="s">
        <v>1506</v>
      </c>
      <c r="AJ3" s="62" t="s">
        <v>1507</v>
      </c>
      <c r="AK3" s="66" t="s">
        <v>1508</v>
      </c>
      <c r="AL3" s="67" t="s">
        <v>1509</v>
      </c>
      <c r="AM3" s="68" t="s">
        <v>1491</v>
      </c>
      <c r="AN3" s="61" t="s">
        <v>1510</v>
      </c>
      <c r="AO3" s="60" t="s">
        <v>1511</v>
      </c>
      <c r="AP3" s="60" t="s">
        <v>1512</v>
      </c>
    </row>
    <row r="4" spans="1:44" x14ac:dyDescent="0.25">
      <c r="A4" s="69"/>
      <c r="B4" s="69" t="s">
        <v>1513</v>
      </c>
      <c r="C4" s="69" t="s">
        <v>1514</v>
      </c>
      <c r="D4" s="69"/>
      <c r="E4" s="70"/>
      <c r="F4" s="70"/>
      <c r="G4" s="70"/>
      <c r="H4" s="70"/>
      <c r="I4" s="70"/>
      <c r="J4" s="70"/>
      <c r="K4" s="70"/>
      <c r="L4" s="70"/>
      <c r="M4" s="70"/>
      <c r="N4" s="71"/>
      <c r="O4" s="71"/>
      <c r="P4" s="71"/>
      <c r="Q4" s="72"/>
      <c r="R4" s="72"/>
      <c r="S4" s="72"/>
      <c r="T4" s="72"/>
      <c r="U4" s="73">
        <v>0.03</v>
      </c>
      <c r="V4" s="72"/>
      <c r="W4" s="72"/>
      <c r="X4" s="74"/>
      <c r="Y4" s="75"/>
      <c r="Z4" s="76"/>
      <c r="AA4" s="75"/>
      <c r="AB4" s="77"/>
      <c r="AC4" s="78"/>
      <c r="AD4" s="79" t="s">
        <v>1515</v>
      </c>
      <c r="AE4" s="79"/>
      <c r="AF4" s="80"/>
      <c r="AG4" s="79"/>
      <c r="AH4" s="79"/>
      <c r="AI4" s="79"/>
      <c r="AJ4" s="79"/>
      <c r="AK4" s="81" t="s">
        <v>1516</v>
      </c>
      <c r="AL4" s="82" t="s">
        <v>1517</v>
      </c>
      <c r="AM4" s="83"/>
      <c r="AN4" s="78"/>
      <c r="AO4" s="78" t="s">
        <v>1518</v>
      </c>
      <c r="AP4" s="78"/>
    </row>
    <row r="5" spans="1:44" hidden="1" x14ac:dyDescent="0.25">
      <c r="A5" s="84">
        <v>1</v>
      </c>
      <c r="B5" s="85">
        <v>46082</v>
      </c>
      <c r="C5" s="84">
        <v>1</v>
      </c>
      <c r="D5" s="84" t="s">
        <v>1519</v>
      </c>
      <c r="E5" s="84" t="s">
        <v>1316</v>
      </c>
      <c r="F5" s="84" t="s">
        <v>692</v>
      </c>
      <c r="G5" s="84" t="s">
        <v>1520</v>
      </c>
      <c r="H5" s="84" t="s">
        <v>514</v>
      </c>
      <c r="I5" s="84" t="s">
        <v>1319</v>
      </c>
      <c r="J5" s="84"/>
      <c r="K5" s="86" t="s">
        <v>1521</v>
      </c>
      <c r="L5" s="84" t="s">
        <v>693</v>
      </c>
      <c r="M5" s="84" t="s">
        <v>1522</v>
      </c>
      <c r="N5" s="84"/>
      <c r="O5" s="84"/>
      <c r="P5" s="86">
        <v>310000000</v>
      </c>
      <c r="Q5" s="86">
        <v>18600000</v>
      </c>
      <c r="R5" s="84"/>
      <c r="S5" s="84"/>
      <c r="T5" s="86"/>
      <c r="U5" s="87"/>
      <c r="V5" s="86">
        <v>13000000</v>
      </c>
      <c r="W5" s="86"/>
      <c r="X5" s="86">
        <v>278400000</v>
      </c>
      <c r="Y5" s="86">
        <v>278400000</v>
      </c>
      <c r="Z5" s="86">
        <v>0</v>
      </c>
      <c r="AA5" s="86">
        <v>278400000</v>
      </c>
      <c r="AB5" s="86">
        <v>297600000</v>
      </c>
      <c r="AC5" s="88">
        <v>46084</v>
      </c>
      <c r="AD5" s="89">
        <v>0.04</v>
      </c>
      <c r="AE5" s="84"/>
      <c r="AF5" s="90">
        <v>0</v>
      </c>
      <c r="AG5" s="89">
        <v>0.03</v>
      </c>
      <c r="AH5" s="89">
        <v>7.0000000000000007E-2</v>
      </c>
      <c r="AI5" s="84"/>
      <c r="AJ5" s="84"/>
      <c r="AK5" s="91">
        <v>38688000.00000003</v>
      </c>
      <c r="AL5" s="135">
        <f t="shared" ref="AL5:AL67" si="0">AK5/1.1</f>
        <v>35170909.090909116</v>
      </c>
      <c r="AM5" s="84"/>
      <c r="AN5" s="86"/>
      <c r="AO5" s="86">
        <v>0</v>
      </c>
      <c r="AP5" s="86">
        <f t="shared" ref="AP5:AP67" si="1">SUM(AK5:AO5)</f>
        <v>73858909.090909153</v>
      </c>
      <c r="AQ5">
        <f>VLOOKUP(L5,'Báo cáo lợi nhuận từng xe (2)'!$E$5:$K$245,7,0)</f>
        <v>35170909.090909116</v>
      </c>
      <c r="AR5" s="178">
        <f>AL5-AQ5</f>
        <v>0</v>
      </c>
    </row>
    <row r="6" spans="1:44" hidden="1" x14ac:dyDescent="0.25">
      <c r="A6" s="84">
        <v>2</v>
      </c>
      <c r="B6" s="85">
        <v>46082</v>
      </c>
      <c r="C6" s="84">
        <v>1</v>
      </c>
      <c r="D6" s="84" t="s">
        <v>1523</v>
      </c>
      <c r="E6" s="84" t="s">
        <v>1322</v>
      </c>
      <c r="F6" s="84" t="s">
        <v>527</v>
      </c>
      <c r="G6" s="84" t="s">
        <v>1524</v>
      </c>
      <c r="H6" s="84" t="s">
        <v>514</v>
      </c>
      <c r="I6" s="84" t="s">
        <v>1324</v>
      </c>
      <c r="J6" s="84"/>
      <c r="K6" s="86" t="s">
        <v>1525</v>
      </c>
      <c r="L6" s="84" t="s">
        <v>529</v>
      </c>
      <c r="M6" s="84" t="s">
        <v>1526</v>
      </c>
      <c r="N6" s="84"/>
      <c r="O6" s="84"/>
      <c r="P6" s="86">
        <v>315000000</v>
      </c>
      <c r="Q6" s="86">
        <v>18900000</v>
      </c>
      <c r="R6" s="84"/>
      <c r="S6" s="84"/>
      <c r="T6" s="86"/>
      <c r="U6" s="87"/>
      <c r="V6" s="86"/>
      <c r="W6" s="86">
        <v>6000000</v>
      </c>
      <c r="X6" s="86">
        <v>290100000</v>
      </c>
      <c r="Y6" s="86">
        <v>290100000</v>
      </c>
      <c r="Z6" s="86">
        <v>0</v>
      </c>
      <c r="AA6" s="86">
        <v>296100000</v>
      </c>
      <c r="AB6" s="86">
        <v>302400000</v>
      </c>
      <c r="AC6" s="88">
        <v>46085</v>
      </c>
      <c r="AD6" s="89">
        <v>0.04</v>
      </c>
      <c r="AE6" s="84"/>
      <c r="AF6" s="90">
        <v>0</v>
      </c>
      <c r="AG6" s="84"/>
      <c r="AH6" s="89">
        <v>0.04</v>
      </c>
      <c r="AI6" s="84"/>
      <c r="AJ6" s="84"/>
      <c r="AK6" s="91">
        <v>18144000</v>
      </c>
      <c r="AL6" s="135">
        <f t="shared" si="0"/>
        <v>16494545.454545453</v>
      </c>
      <c r="AM6" s="84"/>
      <c r="AN6" s="86"/>
      <c r="AO6" s="86">
        <v>0</v>
      </c>
      <c r="AP6" s="86">
        <f t="shared" si="1"/>
        <v>34638545.454545453</v>
      </c>
      <c r="AQ6">
        <f>VLOOKUP(L6,'Báo cáo lợi nhuận từng xe (2)'!$E$5:$K$245,7,0)</f>
        <v>16494545.454545453</v>
      </c>
      <c r="AR6" s="178">
        <f t="shared" ref="AR6:AR69" si="2">AL6-AQ6</f>
        <v>0</v>
      </c>
    </row>
    <row r="7" spans="1:44" hidden="1" x14ac:dyDescent="0.25">
      <c r="A7" s="84">
        <v>3</v>
      </c>
      <c r="B7" s="85">
        <v>46082</v>
      </c>
      <c r="C7" s="84">
        <v>1</v>
      </c>
      <c r="D7" s="84" t="s">
        <v>1519</v>
      </c>
      <c r="E7" s="84" t="s">
        <v>1316</v>
      </c>
      <c r="F7" s="84" t="s">
        <v>1527</v>
      </c>
      <c r="G7" s="84" t="s">
        <v>1528</v>
      </c>
      <c r="H7" s="84" t="s">
        <v>514</v>
      </c>
      <c r="I7" s="84" t="s">
        <v>1319</v>
      </c>
      <c r="J7" s="84"/>
      <c r="K7" s="86" t="s">
        <v>1529</v>
      </c>
      <c r="L7" s="84" t="s">
        <v>573</v>
      </c>
      <c r="M7" s="84" t="s">
        <v>1526</v>
      </c>
      <c r="N7" s="84"/>
      <c r="O7" s="84"/>
      <c r="P7" s="86">
        <v>302000000</v>
      </c>
      <c r="Q7" s="86">
        <v>18120000</v>
      </c>
      <c r="R7" s="84"/>
      <c r="S7" s="84"/>
      <c r="T7" s="86"/>
      <c r="U7" s="87"/>
      <c r="V7" s="86"/>
      <c r="W7" s="86"/>
      <c r="X7" s="86">
        <v>283880000</v>
      </c>
      <c r="Y7" s="86">
        <v>283880000</v>
      </c>
      <c r="Z7" s="86">
        <v>0</v>
      </c>
      <c r="AA7" s="86">
        <v>283880000</v>
      </c>
      <c r="AB7" s="86">
        <v>289920000</v>
      </c>
      <c r="AC7" s="88">
        <v>46085</v>
      </c>
      <c r="AD7" s="89">
        <v>0.04</v>
      </c>
      <c r="AE7" s="84"/>
      <c r="AF7" s="90">
        <v>0</v>
      </c>
      <c r="AG7" s="89">
        <v>0.03</v>
      </c>
      <c r="AH7" s="89">
        <v>7.0000000000000007E-2</v>
      </c>
      <c r="AI7" s="84"/>
      <c r="AJ7" s="84"/>
      <c r="AK7" s="91">
        <v>25911600.00000003</v>
      </c>
      <c r="AL7" s="135">
        <f t="shared" si="0"/>
        <v>23556000.000000026</v>
      </c>
      <c r="AM7" s="84"/>
      <c r="AN7" s="86"/>
      <c r="AO7" s="86">
        <v>0</v>
      </c>
      <c r="AP7" s="86">
        <f t="shared" si="1"/>
        <v>49467600.00000006</v>
      </c>
      <c r="AQ7">
        <f>VLOOKUP(L7,'Báo cáo lợi nhuận từng xe (2)'!$E$5:$K$245,7,0)</f>
        <v>23556000.000000026</v>
      </c>
      <c r="AR7" s="178">
        <f t="shared" si="2"/>
        <v>0</v>
      </c>
    </row>
    <row r="8" spans="1:44" hidden="1" x14ac:dyDescent="0.25">
      <c r="A8" s="84">
        <v>4</v>
      </c>
      <c r="B8" s="85">
        <v>46082</v>
      </c>
      <c r="C8" s="84">
        <v>1</v>
      </c>
      <c r="D8" s="84" t="s">
        <v>1523</v>
      </c>
      <c r="E8" s="84" t="s">
        <v>1327</v>
      </c>
      <c r="F8" s="84" t="s">
        <v>498</v>
      </c>
      <c r="G8" s="84" t="s">
        <v>1530</v>
      </c>
      <c r="H8" s="84" t="s">
        <v>1329</v>
      </c>
      <c r="I8" s="84" t="s">
        <v>1324</v>
      </c>
      <c r="J8" s="84"/>
      <c r="K8" s="86" t="s">
        <v>1531</v>
      </c>
      <c r="L8" s="84" t="s">
        <v>499</v>
      </c>
      <c r="M8" s="84" t="s">
        <v>1526</v>
      </c>
      <c r="N8" s="84"/>
      <c r="O8" s="84"/>
      <c r="P8" s="86">
        <v>537000000</v>
      </c>
      <c r="Q8" s="86"/>
      <c r="R8" s="89">
        <v>7.0000000000000007E-2</v>
      </c>
      <c r="S8" s="84"/>
      <c r="T8" s="86"/>
      <c r="U8" s="87"/>
      <c r="V8" s="86">
        <v>15000000</v>
      </c>
      <c r="W8" s="86"/>
      <c r="X8" s="92">
        <v>522000000</v>
      </c>
      <c r="Y8" s="86">
        <v>522000000</v>
      </c>
      <c r="Z8" s="86">
        <v>0</v>
      </c>
      <c r="AA8" s="86">
        <v>522000000</v>
      </c>
      <c r="AB8" s="86">
        <v>520890000</v>
      </c>
      <c r="AC8" s="88">
        <v>46086</v>
      </c>
      <c r="AD8" s="89">
        <v>0.04</v>
      </c>
      <c r="AE8" s="84"/>
      <c r="AF8" s="90">
        <v>0</v>
      </c>
      <c r="AG8" s="84"/>
      <c r="AH8" s="89">
        <v>0.04</v>
      </c>
      <c r="AI8" s="84"/>
      <c r="AJ8" s="84"/>
      <c r="AK8" s="91">
        <v>19770000</v>
      </c>
      <c r="AL8" s="135">
        <f t="shared" si="0"/>
        <v>17972727.27272727</v>
      </c>
      <c r="AM8" s="84"/>
      <c r="AN8" s="93"/>
      <c r="AO8" s="86">
        <v>0</v>
      </c>
      <c r="AP8" s="86">
        <f t="shared" si="1"/>
        <v>37742727.272727266</v>
      </c>
      <c r="AQ8">
        <f>VLOOKUP(L8,'Báo cáo lợi nhuận từng xe (2)'!$E$5:$K$245,7,0)</f>
        <v>17972727.27272727</v>
      </c>
      <c r="AR8" s="178">
        <f t="shared" si="2"/>
        <v>0</v>
      </c>
    </row>
    <row r="9" spans="1:44" x14ac:dyDescent="0.25">
      <c r="A9" s="84">
        <v>5</v>
      </c>
      <c r="B9" s="85">
        <v>46082</v>
      </c>
      <c r="C9" s="84">
        <v>2</v>
      </c>
      <c r="D9" s="84" t="s">
        <v>1532</v>
      </c>
      <c r="E9" s="84" t="s">
        <v>1309</v>
      </c>
      <c r="F9" s="84" t="s">
        <v>1533</v>
      </c>
      <c r="G9" s="84" t="s">
        <v>1534</v>
      </c>
      <c r="H9" s="84" t="s">
        <v>1311</v>
      </c>
      <c r="I9" s="84" t="s">
        <v>1311</v>
      </c>
      <c r="J9" s="84"/>
      <c r="K9" s="86" t="s">
        <v>1311</v>
      </c>
      <c r="L9" s="84" t="s">
        <v>1535</v>
      </c>
      <c r="M9" s="84" t="s">
        <v>1522</v>
      </c>
      <c r="N9" s="84"/>
      <c r="O9" s="94">
        <v>46081</v>
      </c>
      <c r="P9" s="86">
        <v>749000000</v>
      </c>
      <c r="Q9" s="86">
        <v>44940000</v>
      </c>
      <c r="R9" s="95"/>
      <c r="S9" s="84"/>
      <c r="T9" s="93"/>
      <c r="U9" s="87"/>
      <c r="V9" s="86">
        <v>15000000</v>
      </c>
      <c r="W9" s="86">
        <v>12000000</v>
      </c>
      <c r="X9" s="86">
        <v>677060000</v>
      </c>
      <c r="Y9" s="86">
        <v>677060000</v>
      </c>
      <c r="Z9" s="86">
        <v>0</v>
      </c>
      <c r="AA9" s="86">
        <v>689060000</v>
      </c>
      <c r="AB9" s="86">
        <v>726530000</v>
      </c>
      <c r="AC9" s="96">
        <v>46081</v>
      </c>
      <c r="AD9" s="89">
        <v>0.04</v>
      </c>
      <c r="AE9" s="84"/>
      <c r="AF9" s="90">
        <v>0</v>
      </c>
      <c r="AG9" s="84"/>
      <c r="AH9" s="89">
        <v>0.04</v>
      </c>
      <c r="AI9" s="84"/>
      <c r="AJ9" s="84"/>
      <c r="AK9" s="91">
        <v>65032400</v>
      </c>
      <c r="AL9" s="135">
        <f t="shared" si="0"/>
        <v>59120363.636363633</v>
      </c>
      <c r="AM9" s="84"/>
      <c r="AN9" s="93"/>
      <c r="AO9" s="86">
        <v>0</v>
      </c>
      <c r="AP9" s="86">
        <f t="shared" si="1"/>
        <v>124152763.63636363</v>
      </c>
      <c r="AQ9" t="e">
        <f>VLOOKUP(L9,'Báo cáo lợi nhuận từng xe (2)'!$E$5:$K$245,7,0)</f>
        <v>#N/A</v>
      </c>
      <c r="AR9" s="178" t="e">
        <f t="shared" si="2"/>
        <v>#N/A</v>
      </c>
    </row>
    <row r="10" spans="1:44" hidden="1" x14ac:dyDescent="0.25">
      <c r="A10" s="84">
        <v>6</v>
      </c>
      <c r="B10" s="85">
        <v>46082</v>
      </c>
      <c r="C10" s="84">
        <v>3</v>
      </c>
      <c r="D10" s="84" t="s">
        <v>1532</v>
      </c>
      <c r="E10" s="84" t="s">
        <v>1309</v>
      </c>
      <c r="F10" s="84" t="s">
        <v>169</v>
      </c>
      <c r="G10" s="84" t="s">
        <v>1536</v>
      </c>
      <c r="H10" s="84" t="s">
        <v>1311</v>
      </c>
      <c r="I10" s="84" t="s">
        <v>1311</v>
      </c>
      <c r="J10" s="84"/>
      <c r="K10" s="86" t="s">
        <v>1311</v>
      </c>
      <c r="L10" s="84" t="s">
        <v>170</v>
      </c>
      <c r="M10" s="84" t="s">
        <v>1522</v>
      </c>
      <c r="N10" s="84"/>
      <c r="O10" s="94">
        <v>46082</v>
      </c>
      <c r="P10" s="86">
        <v>749000000</v>
      </c>
      <c r="Q10" s="86">
        <v>44940000</v>
      </c>
      <c r="R10" s="95"/>
      <c r="S10" s="84"/>
      <c r="T10" s="93"/>
      <c r="U10" s="87"/>
      <c r="V10" s="86"/>
      <c r="W10" s="86">
        <v>12000000</v>
      </c>
      <c r="X10" s="86">
        <v>692060000</v>
      </c>
      <c r="Y10" s="86">
        <v>692060000</v>
      </c>
      <c r="Z10" s="86">
        <v>0</v>
      </c>
      <c r="AA10" s="86">
        <v>704060000</v>
      </c>
      <c r="AB10" s="86">
        <v>719040000</v>
      </c>
      <c r="AC10" s="88">
        <v>46082</v>
      </c>
      <c r="AD10" s="89">
        <v>0.04</v>
      </c>
      <c r="AE10" s="84"/>
      <c r="AF10" s="90">
        <v>0</v>
      </c>
      <c r="AG10" s="84"/>
      <c r="AH10" s="89">
        <v>0.04</v>
      </c>
      <c r="AI10" s="84"/>
      <c r="AJ10" s="84"/>
      <c r="AK10" s="91">
        <v>43142400</v>
      </c>
      <c r="AL10" s="135">
        <f t="shared" si="0"/>
        <v>39220363.636363633</v>
      </c>
      <c r="AM10" s="84"/>
      <c r="AN10" s="93"/>
      <c r="AO10" s="86">
        <v>0</v>
      </c>
      <c r="AP10" s="86">
        <f t="shared" si="1"/>
        <v>82362763.636363626</v>
      </c>
      <c r="AQ10">
        <f>VLOOKUP(L10,'Báo cáo lợi nhuận từng xe (2)'!$E$5:$K$245,7,0)</f>
        <v>39220363.636363633</v>
      </c>
      <c r="AR10" s="178">
        <f t="shared" si="2"/>
        <v>0</v>
      </c>
    </row>
    <row r="11" spans="1:44" hidden="1" x14ac:dyDescent="0.25">
      <c r="A11" s="84">
        <v>7</v>
      </c>
      <c r="B11" s="85">
        <v>46082</v>
      </c>
      <c r="C11" s="84">
        <v>3</v>
      </c>
      <c r="D11" s="84" t="s">
        <v>1532</v>
      </c>
      <c r="E11" s="84" t="s">
        <v>1331</v>
      </c>
      <c r="F11" s="84" t="s">
        <v>337</v>
      </c>
      <c r="G11" s="84" t="s">
        <v>1537</v>
      </c>
      <c r="H11" s="84" t="s">
        <v>1311</v>
      </c>
      <c r="I11" s="84" t="s">
        <v>1332</v>
      </c>
      <c r="J11" s="84"/>
      <c r="K11" s="86" t="s">
        <v>1332</v>
      </c>
      <c r="L11" s="84" t="s">
        <v>338</v>
      </c>
      <c r="M11" s="84" t="s">
        <v>1522</v>
      </c>
      <c r="N11" s="84"/>
      <c r="O11" s="94">
        <v>46086</v>
      </c>
      <c r="P11" s="86">
        <v>819000000</v>
      </c>
      <c r="Q11" s="86">
        <v>49140000</v>
      </c>
      <c r="R11" s="95"/>
      <c r="S11" s="84"/>
      <c r="T11" s="93"/>
      <c r="U11" s="87"/>
      <c r="V11" s="86"/>
      <c r="W11" s="86">
        <v>2000000</v>
      </c>
      <c r="X11" s="86">
        <v>767860000</v>
      </c>
      <c r="Y11" s="86">
        <v>767860000</v>
      </c>
      <c r="Z11" s="86">
        <v>0</v>
      </c>
      <c r="AA11" s="86">
        <v>769860000</v>
      </c>
      <c r="AB11" s="86">
        <v>786240000</v>
      </c>
      <c r="AC11" s="88">
        <v>46086</v>
      </c>
      <c r="AD11" s="89">
        <v>0.04</v>
      </c>
      <c r="AE11" s="84"/>
      <c r="AF11" s="90">
        <v>0</v>
      </c>
      <c r="AG11" s="84"/>
      <c r="AH11" s="89">
        <v>0.04</v>
      </c>
      <c r="AI11" s="84"/>
      <c r="AJ11" s="84"/>
      <c r="AK11" s="91">
        <v>62174400</v>
      </c>
      <c r="AL11" s="135">
        <f t="shared" si="0"/>
        <v>56522181.818181813</v>
      </c>
      <c r="AM11" s="84"/>
      <c r="AN11" s="93"/>
      <c r="AO11" s="86">
        <v>15000000</v>
      </c>
      <c r="AP11" s="86">
        <f t="shared" si="1"/>
        <v>133696581.81818181</v>
      </c>
      <c r="AQ11">
        <f>VLOOKUP(L11,'Báo cáo lợi nhuận từng xe (2)'!$E$5:$K$245,7,0)</f>
        <v>56522181.818181813</v>
      </c>
      <c r="AR11" s="178">
        <f t="shared" si="2"/>
        <v>0</v>
      </c>
    </row>
    <row r="12" spans="1:44" hidden="1" x14ac:dyDescent="0.25">
      <c r="A12" s="84">
        <v>8</v>
      </c>
      <c r="B12" s="85">
        <v>46082</v>
      </c>
      <c r="C12" s="84">
        <v>1</v>
      </c>
      <c r="D12" s="84" t="s">
        <v>1519</v>
      </c>
      <c r="E12" s="84" t="s">
        <v>1344</v>
      </c>
      <c r="F12" s="84" t="s">
        <v>1538</v>
      </c>
      <c r="G12" s="84" t="s">
        <v>1539</v>
      </c>
      <c r="H12" s="84" t="s">
        <v>1311</v>
      </c>
      <c r="I12" s="84" t="s">
        <v>1311</v>
      </c>
      <c r="J12" s="84"/>
      <c r="K12" s="86" t="s">
        <v>1311</v>
      </c>
      <c r="L12" s="84" t="s">
        <v>197</v>
      </c>
      <c r="M12" s="84" t="s">
        <v>1522</v>
      </c>
      <c r="N12" s="84"/>
      <c r="O12" s="84"/>
      <c r="P12" s="86">
        <v>749000000</v>
      </c>
      <c r="Q12" s="86">
        <v>44940000</v>
      </c>
      <c r="R12" s="84"/>
      <c r="S12" s="84"/>
      <c r="T12" s="86"/>
      <c r="U12" s="87"/>
      <c r="V12" s="86">
        <v>15000000</v>
      </c>
      <c r="W12" s="86"/>
      <c r="X12" s="86">
        <v>689060000</v>
      </c>
      <c r="Y12" s="86">
        <v>689060000</v>
      </c>
      <c r="Z12" s="86">
        <v>0</v>
      </c>
      <c r="AA12" s="86">
        <v>689060000</v>
      </c>
      <c r="AB12" s="86">
        <v>726530000</v>
      </c>
      <c r="AC12" s="88">
        <v>46091</v>
      </c>
      <c r="AD12" s="89">
        <v>0.04</v>
      </c>
      <c r="AE12" s="84"/>
      <c r="AF12" s="90">
        <v>0</v>
      </c>
      <c r="AG12" s="84"/>
      <c r="AH12" s="89">
        <v>0.04</v>
      </c>
      <c r="AI12" s="84"/>
      <c r="AJ12" s="84"/>
      <c r="AK12" s="91">
        <v>65032400</v>
      </c>
      <c r="AL12" s="135">
        <f t="shared" si="0"/>
        <v>59120363.636363633</v>
      </c>
      <c r="AM12" s="84"/>
      <c r="AN12" s="93"/>
      <c r="AO12" s="86">
        <v>0</v>
      </c>
      <c r="AP12" s="86">
        <f t="shared" si="1"/>
        <v>124152763.63636363</v>
      </c>
      <c r="AQ12">
        <f>VLOOKUP(L12,'Báo cáo lợi nhuận từng xe (2)'!$E$5:$K$245,7,0)</f>
        <v>59120363.636363633</v>
      </c>
      <c r="AR12" s="178">
        <f t="shared" si="2"/>
        <v>0</v>
      </c>
    </row>
    <row r="13" spans="1:44" hidden="1" x14ac:dyDescent="0.25">
      <c r="A13" s="84">
        <v>9</v>
      </c>
      <c r="B13" s="85">
        <v>46082</v>
      </c>
      <c r="C13" s="84">
        <v>1</v>
      </c>
      <c r="D13" s="84" t="s">
        <v>1519</v>
      </c>
      <c r="E13" s="84" t="s">
        <v>1344</v>
      </c>
      <c r="F13" s="84" t="s">
        <v>181</v>
      </c>
      <c r="G13" s="84" t="s">
        <v>1540</v>
      </c>
      <c r="H13" s="84" t="s">
        <v>1329</v>
      </c>
      <c r="I13" s="84" t="s">
        <v>1324</v>
      </c>
      <c r="J13" s="84"/>
      <c r="K13" s="86" t="s">
        <v>1541</v>
      </c>
      <c r="L13" s="84" t="s">
        <v>490</v>
      </c>
      <c r="M13" s="84" t="s">
        <v>1542</v>
      </c>
      <c r="N13" s="84"/>
      <c r="O13" s="84"/>
      <c r="P13" s="86">
        <v>529000000</v>
      </c>
      <c r="Q13" s="86">
        <v>31740000</v>
      </c>
      <c r="R13" s="84"/>
      <c r="S13" s="84"/>
      <c r="T13" s="86"/>
      <c r="U13" s="87"/>
      <c r="V13" s="86"/>
      <c r="W13" s="86"/>
      <c r="X13" s="86">
        <v>497260000</v>
      </c>
      <c r="Y13" s="86">
        <v>497260000</v>
      </c>
      <c r="Z13" s="86">
        <v>0</v>
      </c>
      <c r="AA13" s="86">
        <v>497260000</v>
      </c>
      <c r="AB13" s="86">
        <v>507840000</v>
      </c>
      <c r="AC13" s="88">
        <v>46091</v>
      </c>
      <c r="AD13" s="89">
        <v>0.04</v>
      </c>
      <c r="AE13" s="84"/>
      <c r="AF13" s="90">
        <v>0</v>
      </c>
      <c r="AG13" s="84"/>
      <c r="AH13" s="89">
        <v>0.04</v>
      </c>
      <c r="AI13" s="84"/>
      <c r="AJ13" s="84"/>
      <c r="AK13" s="91">
        <v>30470400</v>
      </c>
      <c r="AL13" s="135">
        <f t="shared" si="0"/>
        <v>27700363.636363633</v>
      </c>
      <c r="AM13" s="84"/>
      <c r="AN13" s="93"/>
      <c r="AO13" s="86">
        <v>0</v>
      </c>
      <c r="AP13" s="86">
        <f t="shared" si="1"/>
        <v>58170763.636363633</v>
      </c>
      <c r="AQ13">
        <f>VLOOKUP(L13,'Báo cáo lợi nhuận từng xe (2)'!$E$5:$K$245,7,0)</f>
        <v>27700363.636363633</v>
      </c>
      <c r="AR13" s="178">
        <f t="shared" si="2"/>
        <v>0</v>
      </c>
    </row>
    <row r="14" spans="1:44" hidden="1" x14ac:dyDescent="0.25">
      <c r="A14" s="84">
        <v>10</v>
      </c>
      <c r="B14" s="85">
        <v>46082</v>
      </c>
      <c r="C14" s="84">
        <v>1</v>
      </c>
      <c r="D14" s="84" t="s">
        <v>1519</v>
      </c>
      <c r="E14" s="84" t="s">
        <v>1344</v>
      </c>
      <c r="F14" s="84" t="s">
        <v>546</v>
      </c>
      <c r="G14" s="84" t="s">
        <v>1543</v>
      </c>
      <c r="H14" s="84" t="s">
        <v>514</v>
      </c>
      <c r="I14" s="84" t="s">
        <v>1324</v>
      </c>
      <c r="J14" s="84"/>
      <c r="K14" s="86" t="s">
        <v>1525</v>
      </c>
      <c r="L14" s="84" t="s">
        <v>547</v>
      </c>
      <c r="M14" s="84" t="s">
        <v>1526</v>
      </c>
      <c r="N14" s="84"/>
      <c r="O14" s="84"/>
      <c r="P14" s="86">
        <v>315000000</v>
      </c>
      <c r="Q14" s="86">
        <v>18900000</v>
      </c>
      <c r="R14" s="84"/>
      <c r="S14" s="84"/>
      <c r="T14" s="86"/>
      <c r="U14" s="87"/>
      <c r="V14" s="86"/>
      <c r="W14" s="97">
        <v>4000000</v>
      </c>
      <c r="X14" s="86">
        <v>292100000</v>
      </c>
      <c r="Y14" s="86">
        <v>292100000</v>
      </c>
      <c r="Z14" s="86">
        <v>0</v>
      </c>
      <c r="AA14" s="86">
        <v>296100000</v>
      </c>
      <c r="AB14" s="86">
        <v>302400000</v>
      </c>
      <c r="AC14" s="88">
        <v>46091</v>
      </c>
      <c r="AD14" s="89">
        <v>0.04</v>
      </c>
      <c r="AE14" s="84"/>
      <c r="AF14" s="90">
        <v>0</v>
      </c>
      <c r="AG14" s="84"/>
      <c r="AH14" s="89">
        <v>0.04</v>
      </c>
      <c r="AI14" s="84"/>
      <c r="AJ14" s="84"/>
      <c r="AK14" s="91">
        <v>18144000</v>
      </c>
      <c r="AL14" s="135">
        <f t="shared" si="0"/>
        <v>16494545.454545453</v>
      </c>
      <c r="AM14" s="84"/>
      <c r="AN14" s="93"/>
      <c r="AO14" s="86">
        <v>0</v>
      </c>
      <c r="AP14" s="86">
        <f t="shared" si="1"/>
        <v>34638545.454545453</v>
      </c>
      <c r="AQ14">
        <f>VLOOKUP(L14,'Báo cáo lợi nhuận từng xe (2)'!$E$5:$K$245,7,0)</f>
        <v>16494545.454545453</v>
      </c>
      <c r="AR14" s="178">
        <f t="shared" si="2"/>
        <v>0</v>
      </c>
    </row>
    <row r="15" spans="1:44" hidden="1" x14ac:dyDescent="0.25">
      <c r="A15" s="84">
        <v>11</v>
      </c>
      <c r="B15" s="85">
        <v>46082</v>
      </c>
      <c r="C15" s="84">
        <v>1</v>
      </c>
      <c r="D15" s="84" t="s">
        <v>1523</v>
      </c>
      <c r="E15" s="84" t="s">
        <v>1322</v>
      </c>
      <c r="F15" s="84" t="s">
        <v>659</v>
      </c>
      <c r="G15" s="84" t="s">
        <v>1544</v>
      </c>
      <c r="H15" s="84" t="s">
        <v>514</v>
      </c>
      <c r="I15" s="84" t="s">
        <v>1324</v>
      </c>
      <c r="J15" s="84"/>
      <c r="K15" s="86" t="s">
        <v>1545</v>
      </c>
      <c r="L15" s="84" t="s">
        <v>660</v>
      </c>
      <c r="M15" s="84" t="s">
        <v>1526</v>
      </c>
      <c r="N15" s="84"/>
      <c r="O15" s="84"/>
      <c r="P15" s="86">
        <v>323000000</v>
      </c>
      <c r="Q15" s="86">
        <v>19380000</v>
      </c>
      <c r="R15" s="84"/>
      <c r="S15" s="84"/>
      <c r="T15" s="86"/>
      <c r="U15" s="87"/>
      <c r="V15" s="86"/>
      <c r="W15" s="86">
        <v>6000000</v>
      </c>
      <c r="X15" s="86">
        <v>297620000</v>
      </c>
      <c r="Y15" s="86">
        <v>297620000</v>
      </c>
      <c r="Z15" s="86">
        <v>0</v>
      </c>
      <c r="AA15" s="86">
        <v>303620000</v>
      </c>
      <c r="AB15" s="86">
        <v>310080000</v>
      </c>
      <c r="AC15" s="88">
        <v>46091</v>
      </c>
      <c r="AD15" s="89">
        <v>0.04</v>
      </c>
      <c r="AE15" s="84"/>
      <c r="AF15" s="90">
        <v>0</v>
      </c>
      <c r="AG15" s="84"/>
      <c r="AH15" s="89">
        <v>0.04</v>
      </c>
      <c r="AI15" s="84"/>
      <c r="AJ15" s="84"/>
      <c r="AK15" s="91">
        <v>18604800</v>
      </c>
      <c r="AL15" s="135">
        <f t="shared" si="0"/>
        <v>16913454.545454543</v>
      </c>
      <c r="AM15" s="84"/>
      <c r="AN15" s="93"/>
      <c r="AO15" s="86">
        <v>0</v>
      </c>
      <c r="AP15" s="86">
        <f t="shared" si="1"/>
        <v>35518254.545454547</v>
      </c>
      <c r="AQ15">
        <f>VLOOKUP(L15,'Báo cáo lợi nhuận từng xe (2)'!$E$5:$K$245,7,0)</f>
        <v>16913454.545454543</v>
      </c>
      <c r="AR15" s="178">
        <f t="shared" si="2"/>
        <v>0</v>
      </c>
    </row>
    <row r="16" spans="1:44" hidden="1" x14ac:dyDescent="0.25">
      <c r="A16" s="84">
        <v>12</v>
      </c>
      <c r="B16" s="85">
        <v>46082</v>
      </c>
      <c r="C16" s="84">
        <v>1</v>
      </c>
      <c r="D16" s="84" t="s">
        <v>1523</v>
      </c>
      <c r="E16" s="84" t="s">
        <v>1352</v>
      </c>
      <c r="F16" s="84" t="s">
        <v>309</v>
      </c>
      <c r="G16" s="84" t="s">
        <v>1546</v>
      </c>
      <c r="H16" s="84" t="s">
        <v>1311</v>
      </c>
      <c r="I16" s="84" t="s">
        <v>1311</v>
      </c>
      <c r="J16" s="84"/>
      <c r="K16" s="86" t="s">
        <v>1311</v>
      </c>
      <c r="L16" s="84" t="s">
        <v>310</v>
      </c>
      <c r="M16" s="84" t="s">
        <v>1526</v>
      </c>
      <c r="N16" s="84"/>
      <c r="O16" s="84"/>
      <c r="P16" s="86">
        <v>749000000</v>
      </c>
      <c r="Q16" s="86"/>
      <c r="R16" s="89">
        <v>7.0000000000000007E-2</v>
      </c>
      <c r="S16" s="84"/>
      <c r="T16" s="86"/>
      <c r="U16" s="87"/>
      <c r="V16" s="86"/>
      <c r="W16" s="86"/>
      <c r="X16" s="86">
        <v>749000000</v>
      </c>
      <c r="Y16" s="86">
        <v>749000000</v>
      </c>
      <c r="Z16" s="86">
        <v>0</v>
      </c>
      <c r="AA16" s="86">
        <v>749000000</v>
      </c>
      <c r="AB16" s="86">
        <v>719040000</v>
      </c>
      <c r="AC16" s="88">
        <v>46092</v>
      </c>
      <c r="AD16" s="89">
        <v>0.04</v>
      </c>
      <c r="AE16" s="84"/>
      <c r="AF16" s="90">
        <v>0</v>
      </c>
      <c r="AG16" s="84"/>
      <c r="AH16" s="89">
        <v>0.04</v>
      </c>
      <c r="AI16" s="84"/>
      <c r="AJ16" s="84"/>
      <c r="AK16" s="91">
        <v>0</v>
      </c>
      <c r="AL16" s="135">
        <f t="shared" si="0"/>
        <v>0</v>
      </c>
      <c r="AM16" s="84"/>
      <c r="AN16" s="93"/>
      <c r="AO16" s="86">
        <v>0</v>
      </c>
      <c r="AP16" s="86">
        <f t="shared" si="1"/>
        <v>0</v>
      </c>
      <c r="AQ16">
        <f>VLOOKUP(L16,'Báo cáo lợi nhuận từng xe (2)'!$E$5:$K$245,7,0)</f>
        <v>0</v>
      </c>
      <c r="AR16" s="178">
        <f t="shared" si="2"/>
        <v>0</v>
      </c>
    </row>
    <row r="17" spans="1:44" hidden="1" x14ac:dyDescent="0.25">
      <c r="A17" s="84">
        <v>14</v>
      </c>
      <c r="B17" s="85">
        <v>46082</v>
      </c>
      <c r="C17" s="84">
        <v>1</v>
      </c>
      <c r="D17" s="84" t="s">
        <v>1547</v>
      </c>
      <c r="E17" s="84" t="s">
        <v>504</v>
      </c>
      <c r="F17" s="84" t="s">
        <v>504</v>
      </c>
      <c r="G17" s="84" t="s">
        <v>1548</v>
      </c>
      <c r="H17" s="84" t="s">
        <v>1329</v>
      </c>
      <c r="I17" s="84" t="s">
        <v>1324</v>
      </c>
      <c r="J17" s="84"/>
      <c r="K17" s="86" t="s">
        <v>1541</v>
      </c>
      <c r="L17" s="84" t="s">
        <v>505</v>
      </c>
      <c r="M17" s="84" t="s">
        <v>1526</v>
      </c>
      <c r="N17" s="84"/>
      <c r="O17" s="84"/>
      <c r="P17" s="86">
        <v>529000000</v>
      </c>
      <c r="Q17" s="86">
        <v>31740000</v>
      </c>
      <c r="R17" s="84"/>
      <c r="S17" s="84"/>
      <c r="T17" s="86"/>
      <c r="U17" s="87"/>
      <c r="V17" s="86"/>
      <c r="W17" s="86"/>
      <c r="X17" s="86">
        <v>497260000</v>
      </c>
      <c r="Y17" s="86">
        <v>497260000</v>
      </c>
      <c r="Z17" s="86">
        <v>0</v>
      </c>
      <c r="AA17" s="86">
        <v>497260000</v>
      </c>
      <c r="AB17" s="86">
        <v>507840000</v>
      </c>
      <c r="AC17" s="88">
        <v>46091</v>
      </c>
      <c r="AD17" s="89">
        <v>0.04</v>
      </c>
      <c r="AE17" s="84"/>
      <c r="AF17" s="90">
        <v>0</v>
      </c>
      <c r="AG17" s="84"/>
      <c r="AH17" s="89">
        <v>0.04</v>
      </c>
      <c r="AI17" s="84"/>
      <c r="AJ17" s="84"/>
      <c r="AK17" s="91">
        <v>30470400</v>
      </c>
      <c r="AL17" s="135">
        <f t="shared" si="0"/>
        <v>27700363.636363633</v>
      </c>
      <c r="AM17" s="84"/>
      <c r="AN17" s="93"/>
      <c r="AO17" s="86">
        <v>0</v>
      </c>
      <c r="AP17" s="86">
        <f t="shared" si="1"/>
        <v>58170763.636363633</v>
      </c>
      <c r="AQ17">
        <f>VLOOKUP(L17,'Báo cáo lợi nhuận từng xe (2)'!$E$5:$K$245,7,0)</f>
        <v>27700363.636363633</v>
      </c>
      <c r="AR17" s="178">
        <f t="shared" si="2"/>
        <v>0</v>
      </c>
    </row>
    <row r="18" spans="1:44" hidden="1" x14ac:dyDescent="0.25">
      <c r="A18" s="84">
        <v>15</v>
      </c>
      <c r="B18" s="85">
        <v>46082</v>
      </c>
      <c r="C18" s="84">
        <v>1</v>
      </c>
      <c r="D18" s="84" t="s">
        <v>1547</v>
      </c>
      <c r="E18" s="84" t="s">
        <v>395</v>
      </c>
      <c r="F18" s="84" t="s">
        <v>395</v>
      </c>
      <c r="G18" s="84" t="s">
        <v>1549</v>
      </c>
      <c r="H18" s="84" t="s">
        <v>1329</v>
      </c>
      <c r="I18" s="84" t="s">
        <v>1324</v>
      </c>
      <c r="J18" s="84"/>
      <c r="K18" s="86" t="s">
        <v>1541</v>
      </c>
      <c r="L18" s="84" t="s">
        <v>396</v>
      </c>
      <c r="M18" s="84" t="s">
        <v>1550</v>
      </c>
      <c r="N18" s="84"/>
      <c r="O18" s="84"/>
      <c r="P18" s="86">
        <v>529000000</v>
      </c>
      <c r="Q18" s="86">
        <v>31740000</v>
      </c>
      <c r="R18" s="84"/>
      <c r="S18" s="84"/>
      <c r="T18" s="86"/>
      <c r="U18" s="87"/>
      <c r="V18" s="86"/>
      <c r="W18" s="86">
        <v>10000000</v>
      </c>
      <c r="X18" s="86">
        <v>487260000</v>
      </c>
      <c r="Y18" s="86">
        <v>487260000</v>
      </c>
      <c r="Z18" s="86">
        <v>0</v>
      </c>
      <c r="AA18" s="86">
        <v>497260000</v>
      </c>
      <c r="AB18" s="86">
        <v>507840000</v>
      </c>
      <c r="AC18" s="88">
        <v>46091</v>
      </c>
      <c r="AD18" s="89">
        <v>0.04</v>
      </c>
      <c r="AE18" s="84"/>
      <c r="AF18" s="90">
        <v>0</v>
      </c>
      <c r="AG18" s="84"/>
      <c r="AH18" s="89">
        <v>0.04</v>
      </c>
      <c r="AI18" s="84"/>
      <c r="AJ18" s="84"/>
      <c r="AK18" s="91">
        <v>30470400</v>
      </c>
      <c r="AL18" s="135">
        <f t="shared" si="0"/>
        <v>27700363.636363633</v>
      </c>
      <c r="AM18" s="84"/>
      <c r="AN18" s="93"/>
      <c r="AO18" s="86">
        <v>0</v>
      </c>
      <c r="AP18" s="86">
        <f t="shared" si="1"/>
        <v>58170763.636363633</v>
      </c>
      <c r="AQ18">
        <f>VLOOKUP(L18,'Báo cáo lợi nhuận từng xe (2)'!$E$5:$K$245,7,0)</f>
        <v>27700363.636363633</v>
      </c>
      <c r="AR18" s="178">
        <f t="shared" si="2"/>
        <v>0</v>
      </c>
    </row>
    <row r="19" spans="1:44" hidden="1" x14ac:dyDescent="0.25">
      <c r="A19" s="84">
        <v>16</v>
      </c>
      <c r="B19" s="85">
        <v>46082</v>
      </c>
      <c r="C19" s="84">
        <v>1</v>
      </c>
      <c r="D19" s="84" t="s">
        <v>1519</v>
      </c>
      <c r="E19" s="84" t="s">
        <v>1353</v>
      </c>
      <c r="F19" s="84" t="s">
        <v>575</v>
      </c>
      <c r="G19" s="84" t="s">
        <v>1551</v>
      </c>
      <c r="H19" s="84" t="s">
        <v>514</v>
      </c>
      <c r="I19" s="84" t="s">
        <v>1354</v>
      </c>
      <c r="J19" s="84"/>
      <c r="K19" s="86" t="s">
        <v>1525</v>
      </c>
      <c r="L19" s="84" t="s">
        <v>576</v>
      </c>
      <c r="M19" s="84" t="s">
        <v>1522</v>
      </c>
      <c r="N19" s="84"/>
      <c r="O19" s="84"/>
      <c r="P19" s="86">
        <v>315000000</v>
      </c>
      <c r="Q19" s="86">
        <v>18900000</v>
      </c>
      <c r="R19" s="84"/>
      <c r="S19" s="84"/>
      <c r="T19" s="86"/>
      <c r="U19" s="87"/>
      <c r="V19" s="86"/>
      <c r="W19" s="86"/>
      <c r="X19" s="86">
        <v>296100000</v>
      </c>
      <c r="Y19" s="86">
        <v>296100000</v>
      </c>
      <c r="Z19" s="86">
        <v>0</v>
      </c>
      <c r="AA19" s="86">
        <v>296100000</v>
      </c>
      <c r="AB19" s="86">
        <v>302400000</v>
      </c>
      <c r="AC19" s="88">
        <v>46092</v>
      </c>
      <c r="AD19" s="89">
        <v>0.04</v>
      </c>
      <c r="AE19" s="84"/>
      <c r="AF19" s="90">
        <v>0</v>
      </c>
      <c r="AG19" s="84"/>
      <c r="AH19" s="89">
        <v>0.04</v>
      </c>
      <c r="AI19" s="84"/>
      <c r="AJ19" s="84"/>
      <c r="AK19" s="91">
        <v>18144000</v>
      </c>
      <c r="AL19" s="135">
        <f t="shared" si="0"/>
        <v>16494545.454545453</v>
      </c>
      <c r="AM19" s="84"/>
      <c r="AN19" s="93"/>
      <c r="AO19" s="86">
        <v>0</v>
      </c>
      <c r="AP19" s="86">
        <f t="shared" si="1"/>
        <v>34638545.454545453</v>
      </c>
      <c r="AQ19">
        <f>VLOOKUP(L19,'Báo cáo lợi nhuận từng xe (2)'!$E$5:$K$245,7,0)</f>
        <v>16494545.454545453</v>
      </c>
      <c r="AR19" s="178">
        <f t="shared" si="2"/>
        <v>0</v>
      </c>
    </row>
    <row r="20" spans="1:44" hidden="1" x14ac:dyDescent="0.25">
      <c r="A20" s="84">
        <v>17</v>
      </c>
      <c r="B20" s="85">
        <v>46082</v>
      </c>
      <c r="C20" s="84">
        <v>1</v>
      </c>
      <c r="D20" s="84" t="s">
        <v>1519</v>
      </c>
      <c r="E20" s="84" t="s">
        <v>1353</v>
      </c>
      <c r="F20" s="84" t="s">
        <v>253</v>
      </c>
      <c r="G20" s="84" t="s">
        <v>1552</v>
      </c>
      <c r="H20" s="84" t="s">
        <v>1311</v>
      </c>
      <c r="I20" s="84" t="s">
        <v>1311</v>
      </c>
      <c r="J20" s="84"/>
      <c r="K20" s="86" t="s">
        <v>1311</v>
      </c>
      <c r="L20" s="84" t="s">
        <v>254</v>
      </c>
      <c r="M20" s="84" t="s">
        <v>1542</v>
      </c>
      <c r="N20" s="84"/>
      <c r="O20" s="84"/>
      <c r="P20" s="86">
        <v>749000000</v>
      </c>
      <c r="Q20" s="86">
        <v>44940000</v>
      </c>
      <c r="R20" s="84"/>
      <c r="S20" s="84"/>
      <c r="T20" s="86"/>
      <c r="U20" s="87"/>
      <c r="V20" s="86"/>
      <c r="W20" s="86"/>
      <c r="X20" s="86">
        <v>704060000</v>
      </c>
      <c r="Y20" s="86">
        <v>704060000</v>
      </c>
      <c r="Z20" s="86">
        <v>0</v>
      </c>
      <c r="AA20" s="86">
        <v>704060000</v>
      </c>
      <c r="AB20" s="86">
        <v>719040000</v>
      </c>
      <c r="AC20" s="88">
        <v>46092</v>
      </c>
      <c r="AD20" s="89">
        <v>0.04</v>
      </c>
      <c r="AE20" s="84"/>
      <c r="AF20" s="90">
        <v>0</v>
      </c>
      <c r="AG20" s="84"/>
      <c r="AH20" s="89">
        <v>0.04</v>
      </c>
      <c r="AI20" s="84"/>
      <c r="AJ20" s="84"/>
      <c r="AK20" s="91">
        <v>43142400</v>
      </c>
      <c r="AL20" s="135">
        <f t="shared" si="0"/>
        <v>39220363.636363633</v>
      </c>
      <c r="AM20" s="84"/>
      <c r="AN20" s="93"/>
      <c r="AO20" s="86">
        <v>0</v>
      </c>
      <c r="AP20" s="86">
        <f t="shared" si="1"/>
        <v>82362763.636363626</v>
      </c>
      <c r="AQ20">
        <f>VLOOKUP(L20,'Báo cáo lợi nhuận từng xe (2)'!$E$5:$K$245,7,0)</f>
        <v>39220363.636363633</v>
      </c>
      <c r="AR20" s="178">
        <f t="shared" si="2"/>
        <v>0</v>
      </c>
    </row>
    <row r="21" spans="1:44" hidden="1" x14ac:dyDescent="0.25">
      <c r="A21" s="84">
        <v>18</v>
      </c>
      <c r="B21" s="85">
        <v>46082</v>
      </c>
      <c r="C21" s="84">
        <v>1</v>
      </c>
      <c r="D21" s="84" t="s">
        <v>1519</v>
      </c>
      <c r="E21" s="84" t="s">
        <v>1353</v>
      </c>
      <c r="F21" s="84" t="s">
        <v>382</v>
      </c>
      <c r="G21" s="84" t="s">
        <v>1553</v>
      </c>
      <c r="H21" s="84" t="s">
        <v>1332</v>
      </c>
      <c r="I21" s="84" t="s">
        <v>1332</v>
      </c>
      <c r="J21" s="84"/>
      <c r="K21" s="86" t="s">
        <v>1332</v>
      </c>
      <c r="L21" s="84" t="s">
        <v>383</v>
      </c>
      <c r="M21" s="84" t="s">
        <v>1542</v>
      </c>
      <c r="N21" s="84"/>
      <c r="O21" s="84"/>
      <c r="P21" s="86">
        <v>819000000</v>
      </c>
      <c r="Q21" s="86">
        <v>49140000</v>
      </c>
      <c r="R21" s="84"/>
      <c r="S21" s="84"/>
      <c r="T21" s="86"/>
      <c r="U21" s="87"/>
      <c r="V21" s="86">
        <v>15000000</v>
      </c>
      <c r="W21" s="86"/>
      <c r="X21" s="86">
        <v>754860000</v>
      </c>
      <c r="Y21" s="86">
        <v>754860000</v>
      </c>
      <c r="Z21" s="86">
        <v>0</v>
      </c>
      <c r="AA21" s="86">
        <v>754860000</v>
      </c>
      <c r="AB21" s="86">
        <v>786240000</v>
      </c>
      <c r="AC21" s="88">
        <v>46092</v>
      </c>
      <c r="AD21" s="89">
        <v>0.04</v>
      </c>
      <c r="AE21" s="84"/>
      <c r="AF21" s="90">
        <v>0</v>
      </c>
      <c r="AG21" s="84"/>
      <c r="AH21" s="89">
        <v>0.04</v>
      </c>
      <c r="AI21" s="84"/>
      <c r="AJ21" s="84"/>
      <c r="AK21" s="91">
        <v>76574400</v>
      </c>
      <c r="AL21" s="135">
        <f t="shared" si="0"/>
        <v>69613090.909090906</v>
      </c>
      <c r="AM21" s="84"/>
      <c r="AN21" s="93"/>
      <c r="AO21" s="86">
        <v>15000000</v>
      </c>
      <c r="AP21" s="86">
        <f t="shared" si="1"/>
        <v>161187490.90909091</v>
      </c>
      <c r="AQ21">
        <f>VLOOKUP(L21,'Báo cáo lợi nhuận từng xe (2)'!$E$5:$K$245,7,0)</f>
        <v>69613090.909090906</v>
      </c>
      <c r="AR21" s="178">
        <f t="shared" si="2"/>
        <v>0</v>
      </c>
    </row>
    <row r="22" spans="1:44" hidden="1" x14ac:dyDescent="0.25">
      <c r="A22" s="84">
        <v>19</v>
      </c>
      <c r="B22" s="85">
        <v>46082</v>
      </c>
      <c r="C22" s="84">
        <v>1</v>
      </c>
      <c r="D22" s="84" t="s">
        <v>1523</v>
      </c>
      <c r="E22" s="84" t="s">
        <v>1361</v>
      </c>
      <c r="F22" s="84" t="s">
        <v>552</v>
      </c>
      <c r="G22" s="84" t="s">
        <v>1554</v>
      </c>
      <c r="H22" s="84" t="s">
        <v>514</v>
      </c>
      <c r="I22" s="84" t="s">
        <v>1324</v>
      </c>
      <c r="J22" s="84"/>
      <c r="K22" s="86" t="s">
        <v>1525</v>
      </c>
      <c r="L22" s="84" t="s">
        <v>553</v>
      </c>
      <c r="M22" s="84" t="s">
        <v>1522</v>
      </c>
      <c r="N22" s="84"/>
      <c r="O22" s="84"/>
      <c r="P22" s="86">
        <v>315000000</v>
      </c>
      <c r="Q22" s="86">
        <v>18900000</v>
      </c>
      <c r="R22" s="84"/>
      <c r="S22" s="84"/>
      <c r="T22" s="86"/>
      <c r="U22" s="87"/>
      <c r="V22" s="86"/>
      <c r="W22" s="86">
        <v>6000000</v>
      </c>
      <c r="X22" s="86">
        <v>290100000</v>
      </c>
      <c r="Y22" s="86">
        <v>290100000</v>
      </c>
      <c r="Z22" s="86">
        <v>0</v>
      </c>
      <c r="AA22" s="86">
        <v>296100000</v>
      </c>
      <c r="AB22" s="86">
        <v>302400000</v>
      </c>
      <c r="AC22" s="88">
        <v>46092</v>
      </c>
      <c r="AD22" s="89">
        <v>0.04</v>
      </c>
      <c r="AE22" s="84"/>
      <c r="AF22" s="90">
        <v>0</v>
      </c>
      <c r="AG22" s="84"/>
      <c r="AH22" s="89">
        <v>0.04</v>
      </c>
      <c r="AI22" s="84"/>
      <c r="AJ22" s="84"/>
      <c r="AK22" s="91">
        <v>18144000</v>
      </c>
      <c r="AL22" s="135">
        <f t="shared" si="0"/>
        <v>16494545.454545453</v>
      </c>
      <c r="AM22" s="84"/>
      <c r="AN22" s="93"/>
      <c r="AO22" s="86">
        <v>0</v>
      </c>
      <c r="AP22" s="86">
        <f t="shared" si="1"/>
        <v>34638545.454545453</v>
      </c>
      <c r="AQ22">
        <f>VLOOKUP(L22,'Báo cáo lợi nhuận từng xe (2)'!$E$5:$K$245,7,0)</f>
        <v>16494545.454545453</v>
      </c>
      <c r="AR22" s="178">
        <f t="shared" si="2"/>
        <v>0</v>
      </c>
    </row>
    <row r="23" spans="1:44" hidden="1" x14ac:dyDescent="0.25">
      <c r="A23" s="84">
        <v>20</v>
      </c>
      <c r="B23" s="85">
        <v>46082</v>
      </c>
      <c r="C23" s="84">
        <v>1</v>
      </c>
      <c r="D23" s="84" t="s">
        <v>1519</v>
      </c>
      <c r="E23" s="84" t="s">
        <v>1368</v>
      </c>
      <c r="F23" s="84" t="s">
        <v>436</v>
      </c>
      <c r="G23" s="84" t="s">
        <v>1555</v>
      </c>
      <c r="H23" s="84" t="s">
        <v>1329</v>
      </c>
      <c r="I23" s="84" t="s">
        <v>1324</v>
      </c>
      <c r="J23" s="84"/>
      <c r="K23" s="86" t="s">
        <v>1541</v>
      </c>
      <c r="L23" s="84" t="s">
        <v>437</v>
      </c>
      <c r="M23" s="84" t="s">
        <v>1542</v>
      </c>
      <c r="N23" s="84"/>
      <c r="O23" s="84"/>
      <c r="P23" s="86">
        <v>529000000</v>
      </c>
      <c r="Q23" s="86">
        <v>31740000</v>
      </c>
      <c r="R23" s="84"/>
      <c r="S23" s="84"/>
      <c r="T23" s="86"/>
      <c r="U23" s="87"/>
      <c r="V23" s="86"/>
      <c r="W23" s="86"/>
      <c r="X23" s="86">
        <v>497260000</v>
      </c>
      <c r="Y23" s="86">
        <v>497260000</v>
      </c>
      <c r="Z23" s="86">
        <v>0</v>
      </c>
      <c r="AA23" s="86">
        <v>497260000</v>
      </c>
      <c r="AB23" s="86">
        <v>507840000</v>
      </c>
      <c r="AC23" s="88">
        <v>46093</v>
      </c>
      <c r="AD23" s="89">
        <v>0.04</v>
      </c>
      <c r="AE23" s="84"/>
      <c r="AF23" s="90">
        <v>0</v>
      </c>
      <c r="AG23" s="84"/>
      <c r="AH23" s="89">
        <v>0.04</v>
      </c>
      <c r="AI23" s="84"/>
      <c r="AJ23" s="84"/>
      <c r="AK23" s="91">
        <v>30470400</v>
      </c>
      <c r="AL23" s="135">
        <f t="shared" si="0"/>
        <v>27700363.636363633</v>
      </c>
      <c r="AM23" s="84"/>
      <c r="AN23" s="93"/>
      <c r="AO23" s="86">
        <v>0</v>
      </c>
      <c r="AP23" s="86">
        <f t="shared" si="1"/>
        <v>58170763.636363633</v>
      </c>
      <c r="AQ23">
        <f>VLOOKUP(L23,'Báo cáo lợi nhuận từng xe (2)'!$E$5:$K$245,7,0)</f>
        <v>27700363.636363633</v>
      </c>
      <c r="AR23" s="178">
        <f t="shared" si="2"/>
        <v>0</v>
      </c>
    </row>
    <row r="24" spans="1:44" hidden="1" x14ac:dyDescent="0.25">
      <c r="A24" s="84">
        <v>21</v>
      </c>
      <c r="B24" s="85">
        <v>46082</v>
      </c>
      <c r="C24" s="84">
        <v>1</v>
      </c>
      <c r="D24" s="84" t="s">
        <v>1519</v>
      </c>
      <c r="E24" s="84" t="s">
        <v>1381</v>
      </c>
      <c r="F24" s="84" t="s">
        <v>1556</v>
      </c>
      <c r="G24" s="84" t="s">
        <v>1557</v>
      </c>
      <c r="H24" s="84" t="s">
        <v>1382</v>
      </c>
      <c r="I24" s="84" t="s">
        <v>1324</v>
      </c>
      <c r="J24" s="84"/>
      <c r="K24" s="86" t="s">
        <v>1558</v>
      </c>
      <c r="L24" s="84" t="s">
        <v>752</v>
      </c>
      <c r="M24" s="84" t="s">
        <v>1542</v>
      </c>
      <c r="N24" s="84"/>
      <c r="O24" s="84"/>
      <c r="P24" s="86">
        <v>305000000</v>
      </c>
      <c r="Q24" s="86">
        <v>18300000</v>
      </c>
      <c r="R24" s="84"/>
      <c r="S24" s="84"/>
      <c r="T24" s="86"/>
      <c r="U24" s="87"/>
      <c r="V24" s="86"/>
      <c r="W24" s="86"/>
      <c r="X24" s="86">
        <v>286700000</v>
      </c>
      <c r="Y24" s="86">
        <v>286700000</v>
      </c>
      <c r="Z24" s="86">
        <v>0</v>
      </c>
      <c r="AA24" s="86">
        <v>286700000</v>
      </c>
      <c r="AB24" s="86">
        <v>292800000</v>
      </c>
      <c r="AC24" s="88">
        <v>46094</v>
      </c>
      <c r="AD24" s="98">
        <v>0.04</v>
      </c>
      <c r="AE24" s="84"/>
      <c r="AF24" s="90">
        <v>0</v>
      </c>
      <c r="AG24" s="84"/>
      <c r="AH24" s="98">
        <v>0.04</v>
      </c>
      <c r="AI24" s="84"/>
      <c r="AJ24" s="84"/>
      <c r="AK24" s="91">
        <v>17568000</v>
      </c>
      <c r="AL24" s="135">
        <f t="shared" si="0"/>
        <v>15970909.09090909</v>
      </c>
      <c r="AM24" s="84"/>
      <c r="AN24" s="93"/>
      <c r="AO24" s="86">
        <v>0</v>
      </c>
      <c r="AP24" s="86">
        <f t="shared" si="1"/>
        <v>33538909.09090909</v>
      </c>
      <c r="AQ24">
        <f>VLOOKUP(L24,'Báo cáo lợi nhuận từng xe (2)'!$E$5:$K$245,7,0)</f>
        <v>15970909.09090909</v>
      </c>
      <c r="AR24" s="178">
        <f t="shared" si="2"/>
        <v>0</v>
      </c>
    </row>
    <row r="25" spans="1:44" hidden="1" x14ac:dyDescent="0.25">
      <c r="A25" s="84">
        <v>22</v>
      </c>
      <c r="B25" s="85">
        <v>46082</v>
      </c>
      <c r="C25" s="84">
        <v>1</v>
      </c>
      <c r="D25" s="84" t="s">
        <v>1523</v>
      </c>
      <c r="E25" s="84" t="s">
        <v>1352</v>
      </c>
      <c r="F25" s="84" t="s">
        <v>729</v>
      </c>
      <c r="G25" s="84" t="s">
        <v>1559</v>
      </c>
      <c r="H25" s="84" t="s">
        <v>1375</v>
      </c>
      <c r="I25" s="84" t="s">
        <v>1375</v>
      </c>
      <c r="J25" s="84"/>
      <c r="K25" s="86" t="s">
        <v>1375</v>
      </c>
      <c r="L25" s="84" t="s">
        <v>730</v>
      </c>
      <c r="M25" s="84" t="s">
        <v>1542</v>
      </c>
      <c r="N25" s="84"/>
      <c r="O25" s="84"/>
      <c r="P25" s="86">
        <v>269000000</v>
      </c>
      <c r="Q25" s="86">
        <v>16140000</v>
      </c>
      <c r="R25" s="84"/>
      <c r="S25" s="84"/>
      <c r="T25" s="86"/>
      <c r="U25" s="87"/>
      <c r="V25" s="86"/>
      <c r="W25" s="86">
        <v>6000000</v>
      </c>
      <c r="X25" s="86">
        <v>246860000</v>
      </c>
      <c r="Y25" s="86">
        <v>246860000</v>
      </c>
      <c r="Z25" s="86">
        <v>0</v>
      </c>
      <c r="AA25" s="86">
        <v>252860000</v>
      </c>
      <c r="AB25" s="86">
        <v>260930000</v>
      </c>
      <c r="AC25" s="88">
        <v>46094</v>
      </c>
      <c r="AD25" s="89">
        <v>0.04</v>
      </c>
      <c r="AE25" s="84"/>
      <c r="AF25" s="90">
        <v>0</v>
      </c>
      <c r="AG25" s="84"/>
      <c r="AH25" s="89">
        <v>0.04</v>
      </c>
      <c r="AI25" s="84"/>
      <c r="AJ25" s="84"/>
      <c r="AK25" s="91">
        <v>18184400</v>
      </c>
      <c r="AL25" s="135">
        <f t="shared" si="0"/>
        <v>16531272.727272727</v>
      </c>
      <c r="AM25" s="84"/>
      <c r="AN25" s="93"/>
      <c r="AO25" s="86">
        <v>0</v>
      </c>
      <c r="AP25" s="86">
        <f t="shared" si="1"/>
        <v>34715672.727272727</v>
      </c>
      <c r="AQ25">
        <f>VLOOKUP(L25,'Báo cáo lợi nhuận từng xe (2)'!$E$5:$K$245,7,0)</f>
        <v>16531272.727272727</v>
      </c>
      <c r="AR25" s="178">
        <f t="shared" si="2"/>
        <v>0</v>
      </c>
    </row>
    <row r="26" spans="1:44" hidden="1" x14ac:dyDescent="0.25">
      <c r="A26" s="84">
        <v>23</v>
      </c>
      <c r="B26" s="85">
        <v>46082</v>
      </c>
      <c r="C26" s="84">
        <v>1</v>
      </c>
      <c r="D26" s="84" t="s">
        <v>1523</v>
      </c>
      <c r="E26" s="84" t="s">
        <v>1376</v>
      </c>
      <c r="F26" s="84" t="s">
        <v>99</v>
      </c>
      <c r="G26" s="84" t="s">
        <v>1560</v>
      </c>
      <c r="H26" s="84" t="s">
        <v>1561</v>
      </c>
      <c r="I26" s="84" t="s">
        <v>1377</v>
      </c>
      <c r="J26" s="84"/>
      <c r="K26" s="86" t="s">
        <v>1562</v>
      </c>
      <c r="L26" s="84" t="s">
        <v>100</v>
      </c>
      <c r="M26" s="84" t="s">
        <v>1526</v>
      </c>
      <c r="N26" s="84"/>
      <c r="O26" s="84"/>
      <c r="P26" s="86">
        <v>749000000</v>
      </c>
      <c r="Q26" s="86"/>
      <c r="R26" s="89">
        <v>7.0000000000000007E-2</v>
      </c>
      <c r="S26" s="84"/>
      <c r="T26" s="86"/>
      <c r="U26" s="87"/>
      <c r="V26" s="86"/>
      <c r="W26" s="86">
        <v>12000000</v>
      </c>
      <c r="X26" s="86">
        <v>737000000</v>
      </c>
      <c r="Y26" s="86">
        <v>737000000</v>
      </c>
      <c r="Z26" s="86">
        <v>0</v>
      </c>
      <c r="AA26" s="86">
        <v>749000000</v>
      </c>
      <c r="AB26" s="86">
        <v>719040000</v>
      </c>
      <c r="AC26" s="88">
        <v>46094</v>
      </c>
      <c r="AD26" s="89">
        <v>0.04</v>
      </c>
      <c r="AE26" s="84"/>
      <c r="AF26" s="90">
        <v>0</v>
      </c>
      <c r="AG26" s="84"/>
      <c r="AH26" s="89">
        <v>0.04</v>
      </c>
      <c r="AI26" s="84"/>
      <c r="AJ26" s="84"/>
      <c r="AK26" s="91">
        <v>0</v>
      </c>
      <c r="AL26" s="135">
        <f t="shared" si="0"/>
        <v>0</v>
      </c>
      <c r="AM26" s="84"/>
      <c r="AN26" s="93"/>
      <c r="AO26" s="86">
        <v>0</v>
      </c>
      <c r="AP26" s="86">
        <f t="shared" si="1"/>
        <v>0</v>
      </c>
      <c r="AQ26">
        <f>VLOOKUP(L26,'Báo cáo lợi nhuận từng xe (2)'!$E$5:$K$245,7,0)</f>
        <v>0</v>
      </c>
      <c r="AR26" s="178">
        <f t="shared" si="2"/>
        <v>0</v>
      </c>
    </row>
    <row r="27" spans="1:44" hidden="1" x14ac:dyDescent="0.25">
      <c r="A27" s="84">
        <v>24</v>
      </c>
      <c r="B27" s="85">
        <v>46082</v>
      </c>
      <c r="C27" s="84">
        <v>1</v>
      </c>
      <c r="D27" s="84" t="s">
        <v>1519</v>
      </c>
      <c r="E27" s="84" t="s">
        <v>1383</v>
      </c>
      <c r="F27" s="84" t="s">
        <v>190</v>
      </c>
      <c r="G27" s="84" t="s">
        <v>1563</v>
      </c>
      <c r="H27" s="84" t="s">
        <v>1311</v>
      </c>
      <c r="I27" s="84" t="s">
        <v>1311</v>
      </c>
      <c r="J27" s="84"/>
      <c r="K27" s="86" t="s">
        <v>1311</v>
      </c>
      <c r="L27" s="84" t="s">
        <v>191</v>
      </c>
      <c r="M27" s="84" t="s">
        <v>1542</v>
      </c>
      <c r="N27" s="84"/>
      <c r="O27" s="84"/>
      <c r="P27" s="86">
        <v>749000000</v>
      </c>
      <c r="Q27" s="86">
        <v>44940000</v>
      </c>
      <c r="R27" s="84"/>
      <c r="S27" s="84"/>
      <c r="T27" s="86"/>
      <c r="U27" s="87"/>
      <c r="V27" s="86"/>
      <c r="W27" s="86">
        <v>10000000</v>
      </c>
      <c r="X27" s="86">
        <v>694060000</v>
      </c>
      <c r="Y27" s="86">
        <v>694060000</v>
      </c>
      <c r="Z27" s="86">
        <v>0</v>
      </c>
      <c r="AA27" s="86">
        <v>704060000</v>
      </c>
      <c r="AB27" s="86">
        <v>719040000</v>
      </c>
      <c r="AC27" s="88">
        <v>46094</v>
      </c>
      <c r="AD27" s="89">
        <v>0.04</v>
      </c>
      <c r="AE27" s="84"/>
      <c r="AF27" s="90">
        <v>0</v>
      </c>
      <c r="AG27" s="84"/>
      <c r="AH27" s="89">
        <v>0.04</v>
      </c>
      <c r="AI27" s="84"/>
      <c r="AJ27" s="84"/>
      <c r="AK27" s="91">
        <v>43142400</v>
      </c>
      <c r="AL27" s="135">
        <f t="shared" si="0"/>
        <v>39220363.636363633</v>
      </c>
      <c r="AM27" s="84"/>
      <c r="AN27" s="93"/>
      <c r="AO27" s="86">
        <v>0</v>
      </c>
      <c r="AP27" s="86">
        <f t="shared" si="1"/>
        <v>82362763.636363626</v>
      </c>
      <c r="AQ27">
        <f>VLOOKUP(L27,'Báo cáo lợi nhuận từng xe (2)'!$E$5:$K$245,7,0)</f>
        <v>39220363.636363633</v>
      </c>
      <c r="AR27" s="178">
        <f t="shared" si="2"/>
        <v>0</v>
      </c>
    </row>
    <row r="28" spans="1:44" hidden="1" x14ac:dyDescent="0.25">
      <c r="A28" s="84">
        <v>25</v>
      </c>
      <c r="B28" s="85">
        <v>46082</v>
      </c>
      <c r="C28" s="84">
        <v>1</v>
      </c>
      <c r="D28" s="84" t="s">
        <v>1523</v>
      </c>
      <c r="E28" s="84" t="s">
        <v>1361</v>
      </c>
      <c r="F28" s="84" t="s">
        <v>626</v>
      </c>
      <c r="G28" s="84" t="s">
        <v>1564</v>
      </c>
      <c r="H28" s="84" t="s">
        <v>514</v>
      </c>
      <c r="I28" s="84" t="s">
        <v>1324</v>
      </c>
      <c r="J28" s="84"/>
      <c r="K28" s="86" t="s">
        <v>1545</v>
      </c>
      <c r="L28" s="84" t="s">
        <v>627</v>
      </c>
      <c r="M28" s="84" t="s">
        <v>1526</v>
      </c>
      <c r="N28" s="84"/>
      <c r="O28" s="84"/>
      <c r="P28" s="86">
        <v>323000000</v>
      </c>
      <c r="Q28" s="86">
        <v>19380000</v>
      </c>
      <c r="R28" s="84"/>
      <c r="S28" s="84"/>
      <c r="T28" s="86"/>
      <c r="U28" s="87"/>
      <c r="V28" s="86"/>
      <c r="W28" s="86">
        <v>6000000</v>
      </c>
      <c r="X28" s="86">
        <v>297620000</v>
      </c>
      <c r="Y28" s="86">
        <v>297620000</v>
      </c>
      <c r="Z28" s="86">
        <v>0</v>
      </c>
      <c r="AA28" s="86">
        <v>303620000</v>
      </c>
      <c r="AB28" s="86">
        <v>310080000</v>
      </c>
      <c r="AC28" s="88">
        <v>46094</v>
      </c>
      <c r="AD28" s="89">
        <v>0.04</v>
      </c>
      <c r="AE28" s="84"/>
      <c r="AF28" s="90">
        <v>0</v>
      </c>
      <c r="AG28" s="84"/>
      <c r="AH28" s="89">
        <v>0.04</v>
      </c>
      <c r="AI28" s="84"/>
      <c r="AJ28" s="84"/>
      <c r="AK28" s="91">
        <v>18604800</v>
      </c>
      <c r="AL28" s="135">
        <f t="shared" si="0"/>
        <v>16913454.545454543</v>
      </c>
      <c r="AM28" s="84"/>
      <c r="AN28" s="93"/>
      <c r="AO28" s="86">
        <v>0</v>
      </c>
      <c r="AP28" s="86">
        <f t="shared" si="1"/>
        <v>35518254.545454547</v>
      </c>
      <c r="AQ28">
        <f>VLOOKUP(L28,'Báo cáo lợi nhuận từng xe (2)'!$E$5:$K$245,7,0)</f>
        <v>16913454.545454543</v>
      </c>
      <c r="AR28" s="178">
        <f t="shared" si="2"/>
        <v>0</v>
      </c>
    </row>
    <row r="29" spans="1:44" hidden="1" x14ac:dyDescent="0.25">
      <c r="A29" s="84">
        <v>26</v>
      </c>
      <c r="B29" s="85">
        <v>46082</v>
      </c>
      <c r="C29" s="84">
        <v>1</v>
      </c>
      <c r="D29" s="84" t="s">
        <v>1523</v>
      </c>
      <c r="E29" s="84" t="s">
        <v>1352</v>
      </c>
      <c r="F29" s="84" t="s">
        <v>1565</v>
      </c>
      <c r="G29" s="84" t="s">
        <v>1566</v>
      </c>
      <c r="H29" s="84" t="s">
        <v>514</v>
      </c>
      <c r="I29" s="84" t="s">
        <v>1363</v>
      </c>
      <c r="J29" s="84"/>
      <c r="K29" s="86" t="s">
        <v>1529</v>
      </c>
      <c r="L29" s="84" t="s">
        <v>702</v>
      </c>
      <c r="M29" s="84" t="s">
        <v>1526</v>
      </c>
      <c r="N29" s="84"/>
      <c r="O29" s="84"/>
      <c r="P29" s="86">
        <v>302000000</v>
      </c>
      <c r="Q29" s="86">
        <v>18120000</v>
      </c>
      <c r="R29" s="84"/>
      <c r="S29" s="84"/>
      <c r="T29" s="86"/>
      <c r="U29" s="87"/>
      <c r="V29" s="86"/>
      <c r="W29" s="86">
        <v>1419400</v>
      </c>
      <c r="X29" s="97">
        <v>282460600</v>
      </c>
      <c r="Y29" s="86">
        <v>282460600</v>
      </c>
      <c r="Z29" s="86">
        <v>0</v>
      </c>
      <c r="AA29" s="86">
        <v>283880000</v>
      </c>
      <c r="AB29" s="86">
        <v>289920000</v>
      </c>
      <c r="AC29" s="88">
        <v>46094</v>
      </c>
      <c r="AD29" s="89">
        <v>0.04</v>
      </c>
      <c r="AE29" s="84"/>
      <c r="AF29" s="90">
        <v>0</v>
      </c>
      <c r="AG29" s="84"/>
      <c r="AH29" s="89">
        <v>0.04</v>
      </c>
      <c r="AI29" s="84"/>
      <c r="AJ29" s="84"/>
      <c r="AK29" s="91">
        <v>17395200</v>
      </c>
      <c r="AL29" s="135">
        <f t="shared" si="0"/>
        <v>15813818.18181818</v>
      </c>
      <c r="AM29" s="84"/>
      <c r="AN29" s="93"/>
      <c r="AO29" s="86">
        <v>0</v>
      </c>
      <c r="AP29" s="86">
        <f t="shared" si="1"/>
        <v>33209018.18181818</v>
      </c>
      <c r="AQ29">
        <f>VLOOKUP(L29,'Báo cáo lợi nhuận từng xe (2)'!$E$5:$K$245,7,0)</f>
        <v>15813818.18181818</v>
      </c>
      <c r="AR29" s="178">
        <f t="shared" si="2"/>
        <v>0</v>
      </c>
    </row>
    <row r="30" spans="1:44" hidden="1" x14ac:dyDescent="0.25">
      <c r="A30" s="84">
        <v>27</v>
      </c>
      <c r="B30" s="85">
        <v>46082</v>
      </c>
      <c r="C30" s="84">
        <v>1</v>
      </c>
      <c r="D30" s="84" t="s">
        <v>1547</v>
      </c>
      <c r="E30" s="84" t="s">
        <v>1358</v>
      </c>
      <c r="F30" s="84" t="s">
        <v>578</v>
      </c>
      <c r="G30" s="84" t="s">
        <v>1567</v>
      </c>
      <c r="H30" s="84" t="s">
        <v>514</v>
      </c>
      <c r="I30" s="84" t="s">
        <v>1324</v>
      </c>
      <c r="J30" s="84"/>
      <c r="K30" s="86" t="s">
        <v>1525</v>
      </c>
      <c r="L30" s="84" t="s">
        <v>579</v>
      </c>
      <c r="M30" s="84" t="s">
        <v>1550</v>
      </c>
      <c r="N30" s="84"/>
      <c r="O30" s="84"/>
      <c r="P30" s="86">
        <v>315000000</v>
      </c>
      <c r="Q30" s="86">
        <v>18900000</v>
      </c>
      <c r="R30" s="84"/>
      <c r="S30" s="84"/>
      <c r="T30" s="86"/>
      <c r="U30" s="99">
        <v>0.05</v>
      </c>
      <c r="V30" s="86"/>
      <c r="W30" s="86"/>
      <c r="X30" s="86">
        <v>280350000</v>
      </c>
      <c r="Y30" s="86">
        <v>280350000</v>
      </c>
      <c r="Z30" s="86">
        <v>0</v>
      </c>
      <c r="AA30" s="86">
        <v>280350000</v>
      </c>
      <c r="AB30" s="86">
        <v>302400000</v>
      </c>
      <c r="AC30" s="88">
        <v>46092</v>
      </c>
      <c r="AD30" s="89">
        <v>0.04</v>
      </c>
      <c r="AE30" s="84"/>
      <c r="AF30" s="90">
        <v>0</v>
      </c>
      <c r="AG30" s="84"/>
      <c r="AH30" s="89">
        <v>0.04</v>
      </c>
      <c r="AI30" s="84"/>
      <c r="AJ30" s="98">
        <v>2.5000000000000001E-2</v>
      </c>
      <c r="AK30" s="91">
        <v>25389000</v>
      </c>
      <c r="AL30" s="135">
        <f t="shared" si="0"/>
        <v>23080909.09090909</v>
      </c>
      <c r="AM30" s="84"/>
      <c r="AN30" s="93"/>
      <c r="AO30" s="86">
        <v>0</v>
      </c>
      <c r="AP30" s="86">
        <f t="shared" si="1"/>
        <v>48469909.090909094</v>
      </c>
      <c r="AQ30">
        <f>VLOOKUP(L30,'Báo cáo lợi nhuận từng xe (2)'!$E$5:$K$245,7,0)</f>
        <v>23080909.09090909</v>
      </c>
      <c r="AR30" s="178">
        <f t="shared" si="2"/>
        <v>0</v>
      </c>
    </row>
    <row r="31" spans="1:44" hidden="1" x14ac:dyDescent="0.25">
      <c r="A31" s="84">
        <v>28</v>
      </c>
      <c r="B31" s="85">
        <v>46082</v>
      </c>
      <c r="C31" s="84">
        <v>1</v>
      </c>
      <c r="D31" s="84" t="s">
        <v>1547</v>
      </c>
      <c r="E31" s="84" t="s">
        <v>1370</v>
      </c>
      <c r="F31" s="84" t="s">
        <v>656</v>
      </c>
      <c r="G31" s="84" t="s">
        <v>1568</v>
      </c>
      <c r="H31" s="84" t="s">
        <v>514</v>
      </c>
      <c r="I31" s="84" t="s">
        <v>1372</v>
      </c>
      <c r="J31" s="84"/>
      <c r="K31" s="86" t="s">
        <v>1529</v>
      </c>
      <c r="L31" s="84" t="s">
        <v>657</v>
      </c>
      <c r="M31" s="84" t="s">
        <v>1522</v>
      </c>
      <c r="N31" s="84"/>
      <c r="O31" s="84"/>
      <c r="P31" s="86">
        <v>302000000</v>
      </c>
      <c r="Q31" s="86">
        <v>18120000</v>
      </c>
      <c r="R31" s="84"/>
      <c r="S31" s="84"/>
      <c r="T31" s="86"/>
      <c r="U31" s="87"/>
      <c r="V31" s="86"/>
      <c r="W31" s="86">
        <v>6000000</v>
      </c>
      <c r="X31" s="86">
        <v>277880000</v>
      </c>
      <c r="Y31" s="86">
        <v>277880000</v>
      </c>
      <c r="Z31" s="86">
        <v>0</v>
      </c>
      <c r="AA31" s="86">
        <v>283880000</v>
      </c>
      <c r="AB31" s="86">
        <v>289920000</v>
      </c>
      <c r="AC31" s="88">
        <v>46093</v>
      </c>
      <c r="AD31" s="89">
        <v>0.04</v>
      </c>
      <c r="AE31" s="84"/>
      <c r="AF31" s="90">
        <v>0</v>
      </c>
      <c r="AG31" s="89">
        <v>0.03</v>
      </c>
      <c r="AH31" s="89">
        <v>7.0000000000000007E-2</v>
      </c>
      <c r="AI31" s="84"/>
      <c r="AJ31" s="84"/>
      <c r="AK31" s="91">
        <v>25911600.00000003</v>
      </c>
      <c r="AL31" s="135">
        <f t="shared" si="0"/>
        <v>23556000.000000026</v>
      </c>
      <c r="AM31" s="84"/>
      <c r="AN31" s="93"/>
      <c r="AO31" s="86">
        <v>0</v>
      </c>
      <c r="AP31" s="86">
        <f t="shared" si="1"/>
        <v>49467600.00000006</v>
      </c>
      <c r="AQ31">
        <f>VLOOKUP(L31,'Báo cáo lợi nhuận từng xe (2)'!$E$5:$K$245,7,0)</f>
        <v>23556000.000000026</v>
      </c>
      <c r="AR31" s="178">
        <f t="shared" si="2"/>
        <v>0</v>
      </c>
    </row>
    <row r="32" spans="1:44" hidden="1" x14ac:dyDescent="0.25">
      <c r="A32" s="84">
        <v>29</v>
      </c>
      <c r="B32" s="85">
        <v>46082</v>
      </c>
      <c r="C32" s="84">
        <v>3</v>
      </c>
      <c r="D32" s="84" t="s">
        <v>1547</v>
      </c>
      <c r="E32" s="84" t="s">
        <v>1342</v>
      </c>
      <c r="F32" s="84" t="s">
        <v>704</v>
      </c>
      <c r="G32" s="84" t="s">
        <v>1569</v>
      </c>
      <c r="H32" s="84" t="s">
        <v>514</v>
      </c>
      <c r="I32" s="84" t="s">
        <v>1324</v>
      </c>
      <c r="J32" s="84"/>
      <c r="K32" s="86" t="s">
        <v>1545</v>
      </c>
      <c r="L32" s="84" t="s">
        <v>705</v>
      </c>
      <c r="M32" s="84" t="s">
        <v>1526</v>
      </c>
      <c r="N32" s="84"/>
      <c r="O32" s="94">
        <v>46094</v>
      </c>
      <c r="P32" s="86">
        <v>323000000</v>
      </c>
      <c r="Q32" s="86"/>
      <c r="R32" s="89">
        <v>7.0000000000000007E-2</v>
      </c>
      <c r="S32" s="84"/>
      <c r="T32" s="86"/>
      <c r="U32" s="99"/>
      <c r="V32" s="86"/>
      <c r="W32" s="86">
        <v>6000000</v>
      </c>
      <c r="X32" s="86">
        <v>317000000</v>
      </c>
      <c r="Y32" s="86">
        <v>317000000</v>
      </c>
      <c r="Z32" s="86">
        <v>0</v>
      </c>
      <c r="AA32" s="86">
        <v>323000000</v>
      </c>
      <c r="AB32" s="86">
        <v>310080000</v>
      </c>
      <c r="AC32" s="88">
        <v>46094</v>
      </c>
      <c r="AD32" s="89">
        <v>0.04</v>
      </c>
      <c r="AE32" s="84"/>
      <c r="AF32" s="90">
        <v>0</v>
      </c>
      <c r="AG32" s="89">
        <v>0.03</v>
      </c>
      <c r="AH32" s="89">
        <v>7.0000000000000007E-2</v>
      </c>
      <c r="AI32" s="84"/>
      <c r="AJ32" s="84"/>
      <c r="AK32" s="91">
        <v>9690000</v>
      </c>
      <c r="AL32" s="135">
        <f t="shared" si="0"/>
        <v>8809090.9090909082</v>
      </c>
      <c r="AM32" s="84"/>
      <c r="AN32" s="93"/>
      <c r="AO32" s="86">
        <v>0</v>
      </c>
      <c r="AP32" s="86">
        <f t="shared" si="1"/>
        <v>18499090.909090906</v>
      </c>
      <c r="AQ32">
        <f>VLOOKUP(L32,'Báo cáo lợi nhuận từng xe (2)'!$E$5:$K$245,7,0)</f>
        <v>8809090.9090909082</v>
      </c>
      <c r="AR32" s="178">
        <f t="shared" si="2"/>
        <v>0</v>
      </c>
    </row>
    <row r="33" spans="1:44" hidden="1" x14ac:dyDescent="0.25">
      <c r="A33" s="84">
        <v>30</v>
      </c>
      <c r="B33" s="85">
        <v>46082</v>
      </c>
      <c r="C33" s="84">
        <v>1</v>
      </c>
      <c r="D33" s="84" t="s">
        <v>1523</v>
      </c>
      <c r="E33" s="84" t="s">
        <v>1391</v>
      </c>
      <c r="F33" s="84" t="s">
        <v>279</v>
      </c>
      <c r="G33" s="84" t="s">
        <v>1570</v>
      </c>
      <c r="H33" s="84" t="s">
        <v>1311</v>
      </c>
      <c r="I33" s="84" t="s">
        <v>1311</v>
      </c>
      <c r="J33" s="84"/>
      <c r="K33" s="86" t="s">
        <v>1311</v>
      </c>
      <c r="L33" s="84" t="s">
        <v>280</v>
      </c>
      <c r="M33" s="84" t="s">
        <v>1526</v>
      </c>
      <c r="N33" s="84"/>
      <c r="O33" s="84"/>
      <c r="P33" s="86">
        <v>749000000</v>
      </c>
      <c r="Q33" s="86">
        <v>44940000</v>
      </c>
      <c r="R33" s="84"/>
      <c r="S33" s="84"/>
      <c r="T33" s="84">
        <v>22470000</v>
      </c>
      <c r="U33" s="87"/>
      <c r="V33" s="86"/>
      <c r="W33" s="86"/>
      <c r="X33" s="86">
        <v>681590000</v>
      </c>
      <c r="Y33" s="86">
        <v>681590000</v>
      </c>
      <c r="Z33" s="86">
        <v>0</v>
      </c>
      <c r="AA33" s="86">
        <v>681590000</v>
      </c>
      <c r="AB33" s="86">
        <v>719040000</v>
      </c>
      <c r="AC33" s="88">
        <v>46098</v>
      </c>
      <c r="AD33" s="89">
        <v>0.04</v>
      </c>
      <c r="AE33" s="89"/>
      <c r="AF33" s="90">
        <v>0</v>
      </c>
      <c r="AG33" s="84"/>
      <c r="AH33" s="89">
        <v>0.04</v>
      </c>
      <c r="AI33" s="84"/>
      <c r="AJ33" s="84"/>
      <c r="AK33" s="91">
        <v>57897700</v>
      </c>
      <c r="AL33" s="135">
        <f t="shared" si="0"/>
        <v>52634272.727272727</v>
      </c>
      <c r="AM33" s="84"/>
      <c r="AN33" s="93"/>
      <c r="AO33" s="86">
        <v>0</v>
      </c>
      <c r="AP33" s="86">
        <f t="shared" si="1"/>
        <v>110531972.72727272</v>
      </c>
      <c r="AQ33">
        <f>VLOOKUP(L33,'Báo cáo lợi nhuận từng xe (2)'!$E$5:$K$245,7,0)</f>
        <v>52634272.727272727</v>
      </c>
      <c r="AR33" s="178">
        <f t="shared" si="2"/>
        <v>0</v>
      </c>
    </row>
    <row r="34" spans="1:44" hidden="1" x14ac:dyDescent="0.25">
      <c r="A34" s="84">
        <v>31</v>
      </c>
      <c r="B34" s="85">
        <v>46082</v>
      </c>
      <c r="C34" s="84">
        <v>3</v>
      </c>
      <c r="D34" s="84" t="s">
        <v>1532</v>
      </c>
      <c r="E34" s="84" t="s">
        <v>1309</v>
      </c>
      <c r="F34" s="100" t="s">
        <v>611</v>
      </c>
      <c r="G34" s="84" t="s">
        <v>1571</v>
      </c>
      <c r="H34" s="84" t="s">
        <v>514</v>
      </c>
      <c r="I34" s="84" t="s">
        <v>1324</v>
      </c>
      <c r="J34" s="84"/>
      <c r="K34" s="86" t="s">
        <v>1525</v>
      </c>
      <c r="L34" s="84" t="s">
        <v>612</v>
      </c>
      <c r="M34" s="84" t="s">
        <v>1542</v>
      </c>
      <c r="N34" s="84"/>
      <c r="O34" s="94">
        <v>46091</v>
      </c>
      <c r="P34" s="86">
        <v>315000000</v>
      </c>
      <c r="Q34" s="86">
        <v>18900000</v>
      </c>
      <c r="R34" s="95"/>
      <c r="S34" s="84"/>
      <c r="T34" s="93"/>
      <c r="U34" s="87"/>
      <c r="V34" s="86"/>
      <c r="W34" s="86"/>
      <c r="X34" s="86">
        <v>296100000</v>
      </c>
      <c r="Y34" s="86">
        <v>296100000</v>
      </c>
      <c r="Z34" s="86">
        <v>0</v>
      </c>
      <c r="AA34" s="86">
        <v>296100000</v>
      </c>
      <c r="AB34" s="86">
        <v>302400000</v>
      </c>
      <c r="AC34" s="88">
        <v>46091</v>
      </c>
      <c r="AD34" s="89">
        <v>0.04</v>
      </c>
      <c r="AE34" s="84"/>
      <c r="AF34" s="90">
        <v>0</v>
      </c>
      <c r="AG34" s="101">
        <v>0.03</v>
      </c>
      <c r="AH34" s="89">
        <v>7.0000000000000007E-2</v>
      </c>
      <c r="AI34" s="84"/>
      <c r="AJ34" s="84"/>
      <c r="AK34" s="91">
        <v>27027000</v>
      </c>
      <c r="AL34" s="135">
        <f t="shared" si="0"/>
        <v>24569999.999999996</v>
      </c>
      <c r="AM34" s="84"/>
      <c r="AN34" s="93"/>
      <c r="AO34" s="86">
        <v>0</v>
      </c>
      <c r="AP34" s="86">
        <f t="shared" si="1"/>
        <v>51597000</v>
      </c>
      <c r="AQ34">
        <f>VLOOKUP(L34,'Báo cáo lợi nhuận từng xe (2)'!$E$5:$K$245,7,0)</f>
        <v>24569999.999999996</v>
      </c>
      <c r="AR34" s="178">
        <f t="shared" si="2"/>
        <v>0</v>
      </c>
    </row>
    <row r="35" spans="1:44" hidden="1" x14ac:dyDescent="0.25">
      <c r="A35" s="84">
        <v>32</v>
      </c>
      <c r="B35" s="85">
        <v>46082</v>
      </c>
      <c r="C35" s="84">
        <v>3</v>
      </c>
      <c r="D35" s="84" t="s">
        <v>1532</v>
      </c>
      <c r="E35" s="84" t="s">
        <v>1309</v>
      </c>
      <c r="F35" s="100" t="s">
        <v>662</v>
      </c>
      <c r="G35" s="84" t="s">
        <v>1572</v>
      </c>
      <c r="H35" s="84" t="s">
        <v>514</v>
      </c>
      <c r="I35" s="84" t="s">
        <v>1324</v>
      </c>
      <c r="J35" s="84"/>
      <c r="K35" s="86" t="s">
        <v>1545</v>
      </c>
      <c r="L35" s="84" t="s">
        <v>663</v>
      </c>
      <c r="M35" s="84" t="s">
        <v>1522</v>
      </c>
      <c r="N35" s="84"/>
      <c r="O35" s="94">
        <v>46092</v>
      </c>
      <c r="P35" s="86">
        <v>323000000</v>
      </c>
      <c r="Q35" s="86">
        <v>19380000</v>
      </c>
      <c r="R35" s="95"/>
      <c r="S35" s="84"/>
      <c r="T35" s="93"/>
      <c r="U35" s="102">
        <v>0.05</v>
      </c>
      <c r="V35" s="86"/>
      <c r="W35" s="86"/>
      <c r="X35" s="86">
        <v>287470000</v>
      </c>
      <c r="Y35" s="86">
        <v>287470000</v>
      </c>
      <c r="Z35" s="86">
        <v>0</v>
      </c>
      <c r="AA35" s="86">
        <v>287470000</v>
      </c>
      <c r="AB35" s="86">
        <v>310080000</v>
      </c>
      <c r="AC35" s="88">
        <v>46092</v>
      </c>
      <c r="AD35" s="89">
        <v>0.04</v>
      </c>
      <c r="AE35" s="84"/>
      <c r="AF35" s="90">
        <v>0</v>
      </c>
      <c r="AG35" s="101">
        <v>0.03</v>
      </c>
      <c r="AH35" s="89">
        <v>7.0000000000000007E-2</v>
      </c>
      <c r="AI35" s="84"/>
      <c r="AJ35" s="98">
        <v>2.5000000000000001E-2</v>
      </c>
      <c r="AK35" s="91">
        <v>34657900.00000003</v>
      </c>
      <c r="AL35" s="135">
        <f t="shared" si="0"/>
        <v>31507181.818181843</v>
      </c>
      <c r="AM35" s="84"/>
      <c r="AN35" s="93"/>
      <c r="AO35" s="86">
        <v>0</v>
      </c>
      <c r="AP35" s="86">
        <f t="shared" si="1"/>
        <v>66165081.818181872</v>
      </c>
      <c r="AQ35">
        <f>VLOOKUP(L35,'Báo cáo lợi nhuận từng xe (2)'!$E$5:$K$245,7,0)</f>
        <v>31507181.818181843</v>
      </c>
      <c r="AR35" s="178">
        <f t="shared" si="2"/>
        <v>0</v>
      </c>
    </row>
    <row r="36" spans="1:44" hidden="1" x14ac:dyDescent="0.25">
      <c r="A36" s="84">
        <v>33</v>
      </c>
      <c r="B36" s="85">
        <v>46082</v>
      </c>
      <c r="C36" s="84">
        <v>3</v>
      </c>
      <c r="D36" s="84" t="s">
        <v>1532</v>
      </c>
      <c r="E36" s="84" t="s">
        <v>1362</v>
      </c>
      <c r="F36" s="84" t="s">
        <v>540</v>
      </c>
      <c r="G36" s="84" t="s">
        <v>1573</v>
      </c>
      <c r="H36" s="84" t="s">
        <v>514</v>
      </c>
      <c r="I36" s="84" t="s">
        <v>1363</v>
      </c>
      <c r="J36" s="84"/>
      <c r="K36" s="86" t="s">
        <v>1521</v>
      </c>
      <c r="L36" s="84" t="s">
        <v>541</v>
      </c>
      <c r="M36" s="84" t="s">
        <v>1522</v>
      </c>
      <c r="N36" s="84"/>
      <c r="O36" s="94">
        <v>46092</v>
      </c>
      <c r="P36" s="86">
        <v>310000000</v>
      </c>
      <c r="Q36" s="86">
        <v>18600000</v>
      </c>
      <c r="R36" s="95"/>
      <c r="S36" s="84"/>
      <c r="T36" s="93"/>
      <c r="U36" s="87"/>
      <c r="V36" s="86">
        <v>10000000</v>
      </c>
      <c r="W36" s="86"/>
      <c r="X36" s="86">
        <v>281400000</v>
      </c>
      <c r="Y36" s="86">
        <v>281400000</v>
      </c>
      <c r="Z36" s="86">
        <v>0</v>
      </c>
      <c r="AA36" s="86">
        <v>281400000</v>
      </c>
      <c r="AB36" s="86">
        <v>300700000</v>
      </c>
      <c r="AC36" s="88">
        <v>46092</v>
      </c>
      <c r="AD36" s="89">
        <v>0.04</v>
      </c>
      <c r="AE36" s="84"/>
      <c r="AF36" s="90">
        <v>0</v>
      </c>
      <c r="AG36" s="84"/>
      <c r="AH36" s="89">
        <v>0.04</v>
      </c>
      <c r="AI36" s="84"/>
      <c r="AJ36" s="84"/>
      <c r="AK36" s="91">
        <v>30556000</v>
      </c>
      <c r="AL36" s="135">
        <f t="shared" si="0"/>
        <v>27778181.818181816</v>
      </c>
      <c r="AM36" s="84"/>
      <c r="AN36" s="93"/>
      <c r="AO36" s="86">
        <v>0</v>
      </c>
      <c r="AP36" s="86">
        <f t="shared" si="1"/>
        <v>58334181.818181813</v>
      </c>
      <c r="AQ36">
        <f>VLOOKUP(L36,'Báo cáo lợi nhuận từng xe (2)'!$E$5:$K$245,7,0)</f>
        <v>27778181.818181816</v>
      </c>
      <c r="AR36" s="178">
        <f t="shared" si="2"/>
        <v>0</v>
      </c>
    </row>
    <row r="37" spans="1:44" hidden="1" x14ac:dyDescent="0.25">
      <c r="A37" s="84">
        <v>34</v>
      </c>
      <c r="B37" s="85">
        <v>46082</v>
      </c>
      <c r="C37" s="84">
        <v>3</v>
      </c>
      <c r="D37" s="84" t="s">
        <v>1532</v>
      </c>
      <c r="E37" s="84" t="s">
        <v>1365</v>
      </c>
      <c r="F37" s="84" t="s">
        <v>454</v>
      </c>
      <c r="G37" s="84" t="s">
        <v>1574</v>
      </c>
      <c r="H37" s="84" t="s">
        <v>1329</v>
      </c>
      <c r="I37" s="84" t="s">
        <v>1324</v>
      </c>
      <c r="J37" s="84"/>
      <c r="K37" s="86" t="s">
        <v>1541</v>
      </c>
      <c r="L37" s="84" t="s">
        <v>455</v>
      </c>
      <c r="M37" s="84" t="s">
        <v>1522</v>
      </c>
      <c r="N37" s="84"/>
      <c r="O37" s="94">
        <v>46093</v>
      </c>
      <c r="P37" s="86">
        <v>529000000</v>
      </c>
      <c r="Q37" s="86">
        <v>31740000</v>
      </c>
      <c r="R37" s="95"/>
      <c r="S37" s="84"/>
      <c r="T37" s="93"/>
      <c r="U37" s="87"/>
      <c r="V37" s="86"/>
      <c r="W37" s="86"/>
      <c r="X37" s="86">
        <v>497260000</v>
      </c>
      <c r="Y37" s="86">
        <v>497260000</v>
      </c>
      <c r="Z37" s="86">
        <v>0</v>
      </c>
      <c r="AA37" s="86">
        <v>497260000</v>
      </c>
      <c r="AB37" s="86">
        <v>507840000</v>
      </c>
      <c r="AC37" s="88">
        <v>46093</v>
      </c>
      <c r="AD37" s="89">
        <v>0.04</v>
      </c>
      <c r="AE37" s="84"/>
      <c r="AF37" s="90">
        <v>0</v>
      </c>
      <c r="AG37" s="84"/>
      <c r="AH37" s="89">
        <v>0.04</v>
      </c>
      <c r="AI37" s="84"/>
      <c r="AJ37" s="84"/>
      <c r="AK37" s="91">
        <v>30470400</v>
      </c>
      <c r="AL37" s="135">
        <f t="shared" si="0"/>
        <v>27700363.636363633</v>
      </c>
      <c r="AM37" s="84"/>
      <c r="AN37" s="93"/>
      <c r="AO37" s="86">
        <v>0</v>
      </c>
      <c r="AP37" s="86">
        <f t="shared" si="1"/>
        <v>58170763.636363633</v>
      </c>
      <c r="AQ37">
        <f>VLOOKUP(L37,'Báo cáo lợi nhuận từng xe (2)'!$E$5:$K$245,7,0)</f>
        <v>27700363.636363633</v>
      </c>
      <c r="AR37" s="178">
        <f t="shared" si="2"/>
        <v>0</v>
      </c>
    </row>
    <row r="38" spans="1:44" hidden="1" x14ac:dyDescent="0.25">
      <c r="A38" s="84">
        <v>35</v>
      </c>
      <c r="B38" s="85">
        <v>46082</v>
      </c>
      <c r="C38" s="84">
        <v>3</v>
      </c>
      <c r="D38" s="84" t="s">
        <v>1532</v>
      </c>
      <c r="E38" s="84" t="s">
        <v>1365</v>
      </c>
      <c r="F38" s="84" t="s">
        <v>596</v>
      </c>
      <c r="G38" s="84" t="s">
        <v>1575</v>
      </c>
      <c r="H38" s="84" t="s">
        <v>514</v>
      </c>
      <c r="I38" s="84" t="s">
        <v>1366</v>
      </c>
      <c r="J38" s="84"/>
      <c r="K38" s="86" t="s">
        <v>1529</v>
      </c>
      <c r="L38" s="84" t="s">
        <v>597</v>
      </c>
      <c r="M38" s="84" t="s">
        <v>1522</v>
      </c>
      <c r="N38" s="84"/>
      <c r="O38" s="94">
        <v>46093</v>
      </c>
      <c r="P38" s="86">
        <v>302000000</v>
      </c>
      <c r="Q38" s="86">
        <v>18120000</v>
      </c>
      <c r="R38" s="95"/>
      <c r="S38" s="84"/>
      <c r="T38" s="93"/>
      <c r="U38" s="87"/>
      <c r="V38" s="86"/>
      <c r="W38" s="86"/>
      <c r="X38" s="86">
        <v>283880000</v>
      </c>
      <c r="Y38" s="86">
        <v>283880000</v>
      </c>
      <c r="Z38" s="86">
        <v>0</v>
      </c>
      <c r="AA38" s="86">
        <v>283880000</v>
      </c>
      <c r="AB38" s="86">
        <v>289920000</v>
      </c>
      <c r="AC38" s="88">
        <v>46093</v>
      </c>
      <c r="AD38" s="89">
        <v>0.04</v>
      </c>
      <c r="AE38" s="84"/>
      <c r="AF38" s="90">
        <v>0</v>
      </c>
      <c r="AG38" s="101">
        <v>0.03</v>
      </c>
      <c r="AH38" s="89">
        <v>7.0000000000000007E-2</v>
      </c>
      <c r="AI38" s="84"/>
      <c r="AJ38" s="84"/>
      <c r="AK38" s="91">
        <v>25911600.00000003</v>
      </c>
      <c r="AL38" s="135">
        <f t="shared" si="0"/>
        <v>23556000.000000026</v>
      </c>
      <c r="AM38" s="84"/>
      <c r="AN38" s="93"/>
      <c r="AO38" s="86">
        <v>0</v>
      </c>
      <c r="AP38" s="86">
        <f t="shared" si="1"/>
        <v>49467600.00000006</v>
      </c>
      <c r="AQ38">
        <f>VLOOKUP(L38,'Báo cáo lợi nhuận từng xe (2)'!$E$5:$K$245,7,0)</f>
        <v>23556000.000000026</v>
      </c>
      <c r="AR38" s="178">
        <f t="shared" si="2"/>
        <v>0</v>
      </c>
    </row>
    <row r="39" spans="1:44" hidden="1" x14ac:dyDescent="0.25">
      <c r="A39" s="84">
        <v>36</v>
      </c>
      <c r="B39" s="85">
        <v>46082</v>
      </c>
      <c r="C39" s="84">
        <v>3</v>
      </c>
      <c r="D39" s="84" t="s">
        <v>1532</v>
      </c>
      <c r="E39" s="84" t="s">
        <v>1365</v>
      </c>
      <c r="F39" s="84" t="s">
        <v>95</v>
      </c>
      <c r="G39" s="84" t="s">
        <v>1576</v>
      </c>
      <c r="H39" s="84" t="s">
        <v>1561</v>
      </c>
      <c r="I39" s="84" t="s">
        <v>1374</v>
      </c>
      <c r="J39" s="84"/>
      <c r="K39" s="86" t="s">
        <v>1562</v>
      </c>
      <c r="L39" s="84" t="s">
        <v>97</v>
      </c>
      <c r="M39" s="84" t="s">
        <v>1542</v>
      </c>
      <c r="N39" s="84"/>
      <c r="O39" s="94">
        <v>46093</v>
      </c>
      <c r="P39" s="86">
        <v>749000000</v>
      </c>
      <c r="Q39" s="86">
        <v>44940000</v>
      </c>
      <c r="R39" s="95"/>
      <c r="S39" s="103"/>
      <c r="T39" s="93"/>
      <c r="U39" s="87"/>
      <c r="V39" s="86"/>
      <c r="W39" s="86">
        <v>3760000</v>
      </c>
      <c r="X39" s="86">
        <v>700300000</v>
      </c>
      <c r="Y39" s="86">
        <v>700300000</v>
      </c>
      <c r="Z39" s="86">
        <v>0</v>
      </c>
      <c r="AA39" s="86">
        <v>704060000</v>
      </c>
      <c r="AB39" s="86">
        <v>719040000</v>
      </c>
      <c r="AC39" s="88">
        <v>46093</v>
      </c>
      <c r="AD39" s="89">
        <v>0.04</v>
      </c>
      <c r="AE39" s="84"/>
      <c r="AF39" s="90">
        <v>0</v>
      </c>
      <c r="AG39" s="84"/>
      <c r="AH39" s="89">
        <v>0.04</v>
      </c>
      <c r="AI39" s="84"/>
      <c r="AJ39" s="84"/>
      <c r="AK39" s="91">
        <v>43142400</v>
      </c>
      <c r="AL39" s="135">
        <f t="shared" si="0"/>
        <v>39220363.636363633</v>
      </c>
      <c r="AM39" s="84"/>
      <c r="AN39" s="93"/>
      <c r="AO39" s="86">
        <v>0</v>
      </c>
      <c r="AP39" s="86">
        <f t="shared" si="1"/>
        <v>82362763.636363626</v>
      </c>
      <c r="AQ39">
        <f>VLOOKUP(L39,'Báo cáo lợi nhuận từng xe (2)'!$E$5:$K$245,7,0)</f>
        <v>39220363.636363633</v>
      </c>
      <c r="AR39" s="178">
        <f t="shared" si="2"/>
        <v>0</v>
      </c>
    </row>
    <row r="40" spans="1:44" hidden="1" x14ac:dyDescent="0.25">
      <c r="A40" s="84">
        <v>37</v>
      </c>
      <c r="B40" s="85">
        <v>46082</v>
      </c>
      <c r="C40" s="84">
        <v>3</v>
      </c>
      <c r="D40" s="84" t="s">
        <v>1532</v>
      </c>
      <c r="E40" s="84" t="s">
        <v>1385</v>
      </c>
      <c r="F40" s="84" t="s">
        <v>1577</v>
      </c>
      <c r="G40" s="84" t="s">
        <v>1578</v>
      </c>
      <c r="H40" s="84" t="s">
        <v>514</v>
      </c>
      <c r="I40" s="84" t="s">
        <v>1324</v>
      </c>
      <c r="J40" s="84"/>
      <c r="K40" s="86" t="s">
        <v>1525</v>
      </c>
      <c r="L40" s="84" t="s">
        <v>618</v>
      </c>
      <c r="M40" s="84" t="s">
        <v>1522</v>
      </c>
      <c r="N40" s="84"/>
      <c r="O40" s="94">
        <v>46097</v>
      </c>
      <c r="P40" s="86">
        <v>315000000</v>
      </c>
      <c r="Q40" s="86">
        <v>18900000</v>
      </c>
      <c r="R40" s="95"/>
      <c r="S40" s="84"/>
      <c r="T40" s="93"/>
      <c r="U40" s="87"/>
      <c r="V40" s="86"/>
      <c r="W40" s="86"/>
      <c r="X40" s="86">
        <v>296100000</v>
      </c>
      <c r="Y40" s="86">
        <v>296100000</v>
      </c>
      <c r="Z40" s="86">
        <v>0</v>
      </c>
      <c r="AA40" s="86">
        <v>296100000</v>
      </c>
      <c r="AB40" s="86">
        <v>302400000</v>
      </c>
      <c r="AC40" s="88">
        <v>46097</v>
      </c>
      <c r="AD40" s="89">
        <v>0.04</v>
      </c>
      <c r="AE40" s="84"/>
      <c r="AF40" s="90">
        <v>0</v>
      </c>
      <c r="AG40" s="84"/>
      <c r="AH40" s="89">
        <v>0.04</v>
      </c>
      <c r="AI40" s="84"/>
      <c r="AJ40" s="84"/>
      <c r="AK40" s="91">
        <v>18144000</v>
      </c>
      <c r="AL40" s="135">
        <f t="shared" si="0"/>
        <v>16494545.454545453</v>
      </c>
      <c r="AM40" s="84"/>
      <c r="AN40" s="93"/>
      <c r="AO40" s="86">
        <v>0</v>
      </c>
      <c r="AP40" s="86">
        <f t="shared" si="1"/>
        <v>34638545.454545453</v>
      </c>
      <c r="AQ40">
        <f>VLOOKUP(L40,'Báo cáo lợi nhuận từng xe (2)'!$E$5:$K$245,7,0)</f>
        <v>16494545.454545453</v>
      </c>
      <c r="AR40" s="178">
        <f t="shared" si="2"/>
        <v>0</v>
      </c>
    </row>
    <row r="41" spans="1:44" hidden="1" x14ac:dyDescent="0.25">
      <c r="A41" s="84">
        <v>38</v>
      </c>
      <c r="B41" s="85">
        <v>46082</v>
      </c>
      <c r="C41" s="84">
        <v>3</v>
      </c>
      <c r="D41" s="84" t="s">
        <v>1532</v>
      </c>
      <c r="E41" s="84" t="s">
        <v>1386</v>
      </c>
      <c r="F41" s="84" t="s">
        <v>466</v>
      </c>
      <c r="G41" s="84" t="s">
        <v>1579</v>
      </c>
      <c r="H41" s="84" t="s">
        <v>1329</v>
      </c>
      <c r="I41" s="84" t="s">
        <v>1324</v>
      </c>
      <c r="J41" s="84"/>
      <c r="K41" s="86" t="s">
        <v>1541</v>
      </c>
      <c r="L41" s="84" t="s">
        <v>467</v>
      </c>
      <c r="M41" s="84" t="s">
        <v>1522</v>
      </c>
      <c r="N41" s="84"/>
      <c r="O41" s="94">
        <v>46097</v>
      </c>
      <c r="P41" s="86">
        <v>529000000</v>
      </c>
      <c r="Q41" s="86">
        <v>31740000</v>
      </c>
      <c r="R41" s="95"/>
      <c r="S41" s="84"/>
      <c r="T41" s="93"/>
      <c r="U41" s="87"/>
      <c r="V41" s="86"/>
      <c r="W41" s="86">
        <v>5000000</v>
      </c>
      <c r="X41" s="86">
        <v>492260000</v>
      </c>
      <c r="Y41" s="86">
        <v>492260000</v>
      </c>
      <c r="Z41" s="86">
        <v>0</v>
      </c>
      <c r="AA41" s="86">
        <v>497260000</v>
      </c>
      <c r="AB41" s="86">
        <v>507840000</v>
      </c>
      <c r="AC41" s="88">
        <v>46098</v>
      </c>
      <c r="AD41" s="89">
        <v>0.04</v>
      </c>
      <c r="AE41" s="84"/>
      <c r="AF41" s="90">
        <v>0</v>
      </c>
      <c r="AG41" s="84"/>
      <c r="AH41" s="89">
        <v>0.04</v>
      </c>
      <c r="AI41" s="84"/>
      <c r="AJ41" s="84"/>
      <c r="AK41" s="91">
        <v>30470400</v>
      </c>
      <c r="AL41" s="135">
        <f t="shared" si="0"/>
        <v>27700363.636363633</v>
      </c>
      <c r="AM41" s="84"/>
      <c r="AN41" s="93"/>
      <c r="AO41" s="86">
        <v>0</v>
      </c>
      <c r="AP41" s="86">
        <f t="shared" si="1"/>
        <v>58170763.636363633</v>
      </c>
      <c r="AQ41">
        <f>VLOOKUP(L41,'Báo cáo lợi nhuận từng xe (2)'!$E$5:$K$245,7,0)</f>
        <v>27700363.636363633</v>
      </c>
      <c r="AR41" s="178">
        <f t="shared" si="2"/>
        <v>0</v>
      </c>
    </row>
    <row r="42" spans="1:44" hidden="1" x14ac:dyDescent="0.25">
      <c r="A42" s="84">
        <v>39</v>
      </c>
      <c r="B42" s="85">
        <v>46082</v>
      </c>
      <c r="C42" s="84">
        <v>3</v>
      </c>
      <c r="D42" s="84" t="s">
        <v>1532</v>
      </c>
      <c r="E42" s="84" t="s">
        <v>1362</v>
      </c>
      <c r="F42" s="100" t="s">
        <v>521</v>
      </c>
      <c r="G42" s="84" t="s">
        <v>1580</v>
      </c>
      <c r="H42" s="84" t="s">
        <v>514</v>
      </c>
      <c r="I42" s="84" t="s">
        <v>1366</v>
      </c>
      <c r="J42" s="84"/>
      <c r="K42" s="86" t="s">
        <v>1529</v>
      </c>
      <c r="L42" s="84" t="s">
        <v>522</v>
      </c>
      <c r="M42" s="84" t="s">
        <v>1522</v>
      </c>
      <c r="N42" s="84"/>
      <c r="O42" s="94">
        <v>46098</v>
      </c>
      <c r="P42" s="86">
        <v>302000000</v>
      </c>
      <c r="Q42" s="86">
        <v>18120000</v>
      </c>
      <c r="R42" s="95"/>
      <c r="S42" s="84"/>
      <c r="T42" s="93"/>
      <c r="U42" s="87"/>
      <c r="V42" s="86"/>
      <c r="W42" s="86"/>
      <c r="X42" s="86">
        <v>283880000</v>
      </c>
      <c r="Y42" s="86">
        <v>283880000</v>
      </c>
      <c r="Z42" s="86">
        <v>0</v>
      </c>
      <c r="AA42" s="86">
        <v>283880000</v>
      </c>
      <c r="AB42" s="86">
        <v>289920000</v>
      </c>
      <c r="AC42" s="88">
        <v>46098</v>
      </c>
      <c r="AD42" s="89">
        <v>0.04</v>
      </c>
      <c r="AE42" s="84"/>
      <c r="AF42" s="90">
        <v>0</v>
      </c>
      <c r="AG42" s="101">
        <v>0.03</v>
      </c>
      <c r="AH42" s="89">
        <v>7.0000000000000007E-2</v>
      </c>
      <c r="AI42" s="84"/>
      <c r="AJ42" s="84"/>
      <c r="AK42" s="91">
        <v>25911600.00000003</v>
      </c>
      <c r="AL42" s="135">
        <f t="shared" si="0"/>
        <v>23556000.000000026</v>
      </c>
      <c r="AM42" s="84"/>
      <c r="AN42" s="93"/>
      <c r="AO42" s="86">
        <v>0</v>
      </c>
      <c r="AP42" s="86">
        <f t="shared" si="1"/>
        <v>49467600.00000006</v>
      </c>
      <c r="AQ42">
        <f>VLOOKUP(L42,'Báo cáo lợi nhuận từng xe (2)'!$E$5:$K$245,7,0)</f>
        <v>23556000.000000026</v>
      </c>
      <c r="AR42" s="178">
        <f t="shared" si="2"/>
        <v>0</v>
      </c>
    </row>
    <row r="43" spans="1:44" hidden="1" x14ac:dyDescent="0.25">
      <c r="A43" s="84">
        <v>40</v>
      </c>
      <c r="B43" s="85">
        <v>46083</v>
      </c>
      <c r="C43" s="84">
        <v>3</v>
      </c>
      <c r="D43" s="84" t="s">
        <v>1532</v>
      </c>
      <c r="E43" s="84" t="s">
        <v>1365</v>
      </c>
      <c r="F43" s="84" t="s">
        <v>105</v>
      </c>
      <c r="G43" s="84" t="s">
        <v>1581</v>
      </c>
      <c r="H43" s="84" t="s">
        <v>1311</v>
      </c>
      <c r="I43" s="84" t="s">
        <v>106</v>
      </c>
      <c r="J43" s="84"/>
      <c r="K43" s="86" t="s">
        <v>1311</v>
      </c>
      <c r="L43" s="84" t="s">
        <v>107</v>
      </c>
      <c r="M43" s="84" t="s">
        <v>1522</v>
      </c>
      <c r="N43" s="84"/>
      <c r="O43" s="94">
        <v>46098</v>
      </c>
      <c r="P43" s="86">
        <v>749000000</v>
      </c>
      <c r="Q43" s="86">
        <v>44940000</v>
      </c>
      <c r="R43" s="95"/>
      <c r="S43" s="84"/>
      <c r="T43" s="93"/>
      <c r="U43" s="87"/>
      <c r="V43" s="86">
        <v>15000000</v>
      </c>
      <c r="W43" s="86"/>
      <c r="X43" s="86">
        <v>689060000</v>
      </c>
      <c r="Y43" s="86">
        <v>689060000</v>
      </c>
      <c r="Z43" s="86">
        <v>0</v>
      </c>
      <c r="AA43" s="86">
        <v>689060000</v>
      </c>
      <c r="AB43" s="86">
        <v>726530000</v>
      </c>
      <c r="AC43" s="88">
        <v>46098</v>
      </c>
      <c r="AD43" s="89">
        <v>0.04</v>
      </c>
      <c r="AE43" s="84"/>
      <c r="AF43" s="90">
        <v>0</v>
      </c>
      <c r="AG43" s="84"/>
      <c r="AH43" s="89">
        <v>0.04</v>
      </c>
      <c r="AI43" s="84"/>
      <c r="AJ43" s="84"/>
      <c r="AK43" s="91">
        <v>65032400</v>
      </c>
      <c r="AL43" s="135">
        <f t="shared" si="0"/>
        <v>59120363.636363633</v>
      </c>
      <c r="AM43" s="84"/>
      <c r="AN43" s="93"/>
      <c r="AO43" s="86">
        <v>0</v>
      </c>
      <c r="AP43" s="86">
        <f t="shared" si="1"/>
        <v>124152763.63636363</v>
      </c>
      <c r="AQ43">
        <f>VLOOKUP(L43,'Báo cáo lợi nhuận từng xe (2)'!$E$5:$K$245,7,0)</f>
        <v>59120363.636363633</v>
      </c>
      <c r="AR43" s="178">
        <f t="shared" si="2"/>
        <v>0</v>
      </c>
    </row>
    <row r="44" spans="1:44" hidden="1" x14ac:dyDescent="0.25">
      <c r="A44" s="84">
        <v>41</v>
      </c>
      <c r="B44" s="85">
        <v>46084</v>
      </c>
      <c r="C44" s="84">
        <v>3</v>
      </c>
      <c r="D44" s="84" t="s">
        <v>1532</v>
      </c>
      <c r="E44" s="84" t="s">
        <v>1387</v>
      </c>
      <c r="F44" s="84" t="s">
        <v>187</v>
      </c>
      <c r="G44" s="84" t="s">
        <v>1582</v>
      </c>
      <c r="H44" s="84" t="s">
        <v>1311</v>
      </c>
      <c r="I44" s="84" t="s">
        <v>106</v>
      </c>
      <c r="J44" s="84"/>
      <c r="K44" s="86" t="s">
        <v>1311</v>
      </c>
      <c r="L44" s="84" t="s">
        <v>188</v>
      </c>
      <c r="M44" s="84" t="s">
        <v>1542</v>
      </c>
      <c r="N44" s="84"/>
      <c r="O44" s="94">
        <v>46098</v>
      </c>
      <c r="P44" s="86">
        <v>749000000</v>
      </c>
      <c r="Q44" s="86">
        <v>44940000</v>
      </c>
      <c r="R44" s="95"/>
      <c r="S44" s="84"/>
      <c r="T44" s="93"/>
      <c r="U44" s="87"/>
      <c r="V44" s="86"/>
      <c r="W44" s="86"/>
      <c r="X44" s="86">
        <v>704060000</v>
      </c>
      <c r="Y44" s="86">
        <v>704060000</v>
      </c>
      <c r="Z44" s="86">
        <v>0</v>
      </c>
      <c r="AA44" s="86">
        <v>704060000</v>
      </c>
      <c r="AB44" s="86">
        <v>719040000</v>
      </c>
      <c r="AC44" s="88">
        <v>46098</v>
      </c>
      <c r="AD44" s="89">
        <v>0.04</v>
      </c>
      <c r="AE44" s="84"/>
      <c r="AF44" s="90">
        <v>0</v>
      </c>
      <c r="AG44" s="84"/>
      <c r="AH44" s="89">
        <v>0.04</v>
      </c>
      <c r="AI44" s="84"/>
      <c r="AJ44" s="84"/>
      <c r="AK44" s="91">
        <v>43142400</v>
      </c>
      <c r="AL44" s="135">
        <f t="shared" si="0"/>
        <v>39220363.636363633</v>
      </c>
      <c r="AM44" s="84"/>
      <c r="AN44" s="93"/>
      <c r="AO44" s="86">
        <v>0</v>
      </c>
      <c r="AP44" s="86">
        <f t="shared" si="1"/>
        <v>82362763.636363626</v>
      </c>
      <c r="AQ44">
        <f>VLOOKUP(L44,'Báo cáo lợi nhuận từng xe (2)'!$E$5:$K$245,7,0)</f>
        <v>39220363.636363633</v>
      </c>
      <c r="AR44" s="178">
        <f t="shared" si="2"/>
        <v>0</v>
      </c>
    </row>
    <row r="45" spans="1:44" hidden="1" x14ac:dyDescent="0.25">
      <c r="A45" s="84">
        <v>42</v>
      </c>
      <c r="B45" s="85">
        <v>46085</v>
      </c>
      <c r="C45" s="84">
        <v>1</v>
      </c>
      <c r="D45" s="84" t="s">
        <v>1523</v>
      </c>
      <c r="E45" s="84" t="s">
        <v>1392</v>
      </c>
      <c r="F45" s="84" t="s">
        <v>373</v>
      </c>
      <c r="G45" s="84" t="s">
        <v>1583</v>
      </c>
      <c r="H45" s="84" t="s">
        <v>1332</v>
      </c>
      <c r="I45" s="84" t="s">
        <v>1332</v>
      </c>
      <c r="J45" s="84"/>
      <c r="K45" s="86" t="s">
        <v>1332</v>
      </c>
      <c r="L45" s="84" t="s">
        <v>374</v>
      </c>
      <c r="M45" s="84" t="s">
        <v>1522</v>
      </c>
      <c r="N45" s="84"/>
      <c r="O45" s="94">
        <v>0</v>
      </c>
      <c r="P45" s="86">
        <v>819000000</v>
      </c>
      <c r="Q45" s="86">
        <v>49140000</v>
      </c>
      <c r="R45" s="84"/>
      <c r="S45" s="84"/>
      <c r="T45" s="84">
        <v>24570000</v>
      </c>
      <c r="U45" s="87"/>
      <c r="V45" s="86"/>
      <c r="W45" s="86"/>
      <c r="X45" s="86">
        <v>745290000</v>
      </c>
      <c r="Y45" s="86">
        <v>745290000</v>
      </c>
      <c r="Z45" s="86">
        <v>0</v>
      </c>
      <c r="AA45" s="86">
        <v>745290000</v>
      </c>
      <c r="AB45" s="86">
        <v>786240000</v>
      </c>
      <c r="AC45" s="88">
        <v>46098</v>
      </c>
      <c r="AD45" s="89">
        <v>0.04</v>
      </c>
      <c r="AE45" s="89"/>
      <c r="AF45" s="90">
        <v>0</v>
      </c>
      <c r="AG45" s="84"/>
      <c r="AH45" s="89">
        <v>0.04</v>
      </c>
      <c r="AI45" s="84"/>
      <c r="AJ45" s="84"/>
      <c r="AK45" s="91">
        <v>63308700</v>
      </c>
      <c r="AL45" s="135">
        <f t="shared" si="0"/>
        <v>57553363.636363633</v>
      </c>
      <c r="AM45" s="84"/>
      <c r="AN45" s="93"/>
      <c r="AO45" s="86">
        <v>0</v>
      </c>
      <c r="AP45" s="86">
        <f t="shared" si="1"/>
        <v>120862063.63636363</v>
      </c>
      <c r="AQ45">
        <f>VLOOKUP(L45,'Báo cáo lợi nhuận từng xe (2)'!$E$5:$K$245,7,0)</f>
        <v>57553363.636363633</v>
      </c>
      <c r="AR45" s="178">
        <f t="shared" si="2"/>
        <v>0</v>
      </c>
    </row>
    <row r="46" spans="1:44" hidden="1" x14ac:dyDescent="0.25">
      <c r="A46" s="84">
        <v>43</v>
      </c>
      <c r="B46" s="85">
        <v>46086</v>
      </c>
      <c r="C46" s="84">
        <v>1</v>
      </c>
      <c r="D46" s="84" t="s">
        <v>1584</v>
      </c>
      <c r="E46" s="84" t="s">
        <v>1334</v>
      </c>
      <c r="F46" s="84" t="s">
        <v>1585</v>
      </c>
      <c r="G46" s="84" t="s">
        <v>1586</v>
      </c>
      <c r="H46" s="84" t="s">
        <v>514</v>
      </c>
      <c r="I46" s="84" t="s">
        <v>1336</v>
      </c>
      <c r="J46" s="84"/>
      <c r="K46" s="86" t="s">
        <v>1525</v>
      </c>
      <c r="L46" s="84" t="s">
        <v>550</v>
      </c>
      <c r="M46" s="84" t="s">
        <v>1526</v>
      </c>
      <c r="N46" s="84"/>
      <c r="O46" s="94">
        <v>0</v>
      </c>
      <c r="P46" s="86">
        <v>315000000</v>
      </c>
      <c r="Q46" s="86">
        <v>18900000</v>
      </c>
      <c r="R46" s="84"/>
      <c r="S46" s="84"/>
      <c r="T46" s="86"/>
      <c r="U46" s="87"/>
      <c r="V46" s="86"/>
      <c r="W46" s="86">
        <v>6000000</v>
      </c>
      <c r="X46" s="86">
        <v>290100000</v>
      </c>
      <c r="Y46" s="86">
        <v>290100000</v>
      </c>
      <c r="Z46" s="86">
        <v>0</v>
      </c>
      <c r="AA46" s="86">
        <v>296100000</v>
      </c>
      <c r="AB46" s="86">
        <v>302400000</v>
      </c>
      <c r="AC46" s="88">
        <v>46087</v>
      </c>
      <c r="AD46" s="89">
        <v>0.04</v>
      </c>
      <c r="AE46" s="84"/>
      <c r="AF46" s="90">
        <v>0</v>
      </c>
      <c r="AG46" s="84"/>
      <c r="AH46" s="89">
        <v>0.04</v>
      </c>
      <c r="AI46" s="84"/>
      <c r="AJ46" s="84"/>
      <c r="AK46" s="91">
        <v>18144000</v>
      </c>
      <c r="AL46" s="135">
        <f t="shared" si="0"/>
        <v>16494545.454545453</v>
      </c>
      <c r="AM46" s="84"/>
      <c r="AN46" s="93"/>
      <c r="AO46" s="86">
        <v>0</v>
      </c>
      <c r="AP46" s="86">
        <f t="shared" si="1"/>
        <v>34638545.454545453</v>
      </c>
      <c r="AQ46">
        <f>VLOOKUP(L46,'Báo cáo lợi nhuận từng xe (2)'!$E$5:$K$245,7,0)</f>
        <v>16494545.454545453</v>
      </c>
      <c r="AR46" s="178">
        <f t="shared" si="2"/>
        <v>0</v>
      </c>
    </row>
    <row r="47" spans="1:44" hidden="1" x14ac:dyDescent="0.25">
      <c r="A47" s="84">
        <v>44</v>
      </c>
      <c r="B47" s="85">
        <v>46087</v>
      </c>
      <c r="C47" s="84">
        <v>1</v>
      </c>
      <c r="D47" s="84" t="s">
        <v>1584</v>
      </c>
      <c r="E47" s="84" t="s">
        <v>1338</v>
      </c>
      <c r="F47" s="84" t="s">
        <v>1587</v>
      </c>
      <c r="G47" s="84" t="s">
        <v>1588</v>
      </c>
      <c r="H47" s="84" t="s">
        <v>1329</v>
      </c>
      <c r="I47" s="84" t="s">
        <v>1336</v>
      </c>
      <c r="J47" s="84"/>
      <c r="K47" s="86" t="s">
        <v>1541</v>
      </c>
      <c r="L47" s="84" t="s">
        <v>452</v>
      </c>
      <c r="M47" s="84" t="s">
        <v>1526</v>
      </c>
      <c r="N47" s="84"/>
      <c r="O47" s="94">
        <v>0</v>
      </c>
      <c r="P47" s="86">
        <v>529000000</v>
      </c>
      <c r="Q47" s="86">
        <v>31740000</v>
      </c>
      <c r="R47" s="84"/>
      <c r="S47" s="84"/>
      <c r="T47" s="86"/>
      <c r="U47" s="87"/>
      <c r="V47" s="86"/>
      <c r="W47" s="86">
        <v>10000000</v>
      </c>
      <c r="X47" s="86">
        <v>487260000</v>
      </c>
      <c r="Y47" s="86">
        <v>487260000</v>
      </c>
      <c r="Z47" s="86">
        <v>0</v>
      </c>
      <c r="AA47" s="86">
        <v>497260000</v>
      </c>
      <c r="AB47" s="104">
        <v>507840000</v>
      </c>
      <c r="AC47" s="88">
        <v>46090</v>
      </c>
      <c r="AD47" s="89">
        <v>0.04</v>
      </c>
      <c r="AE47" s="84"/>
      <c r="AF47" s="90">
        <v>0</v>
      </c>
      <c r="AG47" s="84"/>
      <c r="AH47" s="89">
        <v>0.04</v>
      </c>
      <c r="AI47" s="84"/>
      <c r="AJ47" s="84"/>
      <c r="AK47" s="91">
        <v>30470400</v>
      </c>
      <c r="AL47" s="135">
        <f t="shared" si="0"/>
        <v>27700363.636363633</v>
      </c>
      <c r="AM47" s="84"/>
      <c r="AN47" s="93"/>
      <c r="AO47" s="86">
        <v>0</v>
      </c>
      <c r="AP47" s="86">
        <f t="shared" si="1"/>
        <v>58170763.636363633</v>
      </c>
      <c r="AQ47">
        <f>VLOOKUP(L47,'Báo cáo lợi nhuận từng xe (2)'!$E$5:$K$245,7,0)</f>
        <v>27700363.636363633</v>
      </c>
      <c r="AR47" s="178">
        <f t="shared" si="2"/>
        <v>0</v>
      </c>
    </row>
    <row r="48" spans="1:44" hidden="1" x14ac:dyDescent="0.25">
      <c r="A48" s="84">
        <v>45</v>
      </c>
      <c r="B48" s="85">
        <v>46088</v>
      </c>
      <c r="C48" s="84">
        <v>1</v>
      </c>
      <c r="D48" s="84" t="s">
        <v>1584</v>
      </c>
      <c r="E48" s="84" t="s">
        <v>1338</v>
      </c>
      <c r="F48" s="84" t="s">
        <v>1589</v>
      </c>
      <c r="G48" s="84" t="s">
        <v>1590</v>
      </c>
      <c r="H48" s="84" t="s">
        <v>1591</v>
      </c>
      <c r="I48" s="84" t="s">
        <v>1311</v>
      </c>
      <c r="J48" s="84"/>
      <c r="K48" s="86" t="s">
        <v>1311</v>
      </c>
      <c r="L48" s="84" t="s">
        <v>239</v>
      </c>
      <c r="M48" s="84" t="s">
        <v>1526</v>
      </c>
      <c r="N48" s="84"/>
      <c r="O48" s="94">
        <v>0</v>
      </c>
      <c r="P48" s="86">
        <v>749000000</v>
      </c>
      <c r="Q48" s="86">
        <v>44940000</v>
      </c>
      <c r="R48" s="84"/>
      <c r="S48" s="84"/>
      <c r="T48" s="86"/>
      <c r="U48" s="87"/>
      <c r="V48" s="86"/>
      <c r="W48" s="86">
        <v>12000000</v>
      </c>
      <c r="X48" s="86">
        <v>692060000</v>
      </c>
      <c r="Y48" s="86">
        <v>692060000</v>
      </c>
      <c r="Z48" s="86">
        <v>0</v>
      </c>
      <c r="AA48" s="86">
        <v>704060000</v>
      </c>
      <c r="AB48" s="86">
        <v>719040000</v>
      </c>
      <c r="AC48" s="88">
        <v>46091</v>
      </c>
      <c r="AD48" s="89">
        <v>0.04</v>
      </c>
      <c r="AE48" s="84"/>
      <c r="AF48" s="90">
        <v>0</v>
      </c>
      <c r="AG48" s="84"/>
      <c r="AH48" s="89">
        <v>0.04</v>
      </c>
      <c r="AI48" s="84"/>
      <c r="AJ48" s="84"/>
      <c r="AK48" s="91">
        <v>43142400</v>
      </c>
      <c r="AL48" s="135">
        <f t="shared" si="0"/>
        <v>39220363.636363633</v>
      </c>
      <c r="AM48" s="84"/>
      <c r="AN48" s="93"/>
      <c r="AO48" s="86">
        <v>0</v>
      </c>
      <c r="AP48" s="86">
        <f t="shared" si="1"/>
        <v>82362763.636363626</v>
      </c>
      <c r="AQ48">
        <f>VLOOKUP(L48,'Báo cáo lợi nhuận từng xe (2)'!$E$5:$K$245,7,0)</f>
        <v>39220363.636363633</v>
      </c>
      <c r="AR48" s="178">
        <f t="shared" si="2"/>
        <v>0</v>
      </c>
    </row>
    <row r="49" spans="1:44" hidden="1" x14ac:dyDescent="0.25">
      <c r="A49" s="84">
        <v>46</v>
      </c>
      <c r="B49" s="85">
        <v>46089</v>
      </c>
      <c r="C49" s="84">
        <v>1</v>
      </c>
      <c r="D49" s="84" t="s">
        <v>1584</v>
      </c>
      <c r="E49" s="84" t="s">
        <v>1350</v>
      </c>
      <c r="F49" s="84" t="s">
        <v>1592</v>
      </c>
      <c r="G49" s="84" t="s">
        <v>1593</v>
      </c>
      <c r="H49" s="84" t="s">
        <v>1591</v>
      </c>
      <c r="I49" s="84" t="s">
        <v>1311</v>
      </c>
      <c r="J49" s="84"/>
      <c r="K49" s="86" t="s">
        <v>1311</v>
      </c>
      <c r="L49" s="84" t="s">
        <v>307</v>
      </c>
      <c r="M49" s="84" t="s">
        <v>1526</v>
      </c>
      <c r="N49" s="84"/>
      <c r="O49" s="94">
        <v>0</v>
      </c>
      <c r="P49" s="86">
        <v>749000000</v>
      </c>
      <c r="Q49" s="86">
        <v>44940000</v>
      </c>
      <c r="R49" s="84"/>
      <c r="S49" s="84"/>
      <c r="T49" s="86"/>
      <c r="U49" s="87"/>
      <c r="V49" s="86"/>
      <c r="W49" s="86">
        <v>12000000</v>
      </c>
      <c r="X49" s="86">
        <v>692060000</v>
      </c>
      <c r="Y49" s="86">
        <v>692060000</v>
      </c>
      <c r="Z49" s="86">
        <v>0</v>
      </c>
      <c r="AA49" s="86">
        <v>704060000</v>
      </c>
      <c r="AB49" s="86">
        <v>719040000</v>
      </c>
      <c r="AC49" s="88">
        <v>46092</v>
      </c>
      <c r="AD49" s="89">
        <v>0.04</v>
      </c>
      <c r="AE49" s="84"/>
      <c r="AF49" s="90">
        <v>0</v>
      </c>
      <c r="AG49" s="84"/>
      <c r="AH49" s="89">
        <v>0.04</v>
      </c>
      <c r="AI49" s="84"/>
      <c r="AJ49" s="84"/>
      <c r="AK49" s="91">
        <v>43142400</v>
      </c>
      <c r="AL49" s="135">
        <f t="shared" si="0"/>
        <v>39220363.636363633</v>
      </c>
      <c r="AM49" s="84"/>
      <c r="AN49" s="93"/>
      <c r="AO49" s="86">
        <v>0</v>
      </c>
      <c r="AP49" s="86">
        <f t="shared" si="1"/>
        <v>82362763.636363626</v>
      </c>
      <c r="AQ49">
        <f>VLOOKUP(L49,'Báo cáo lợi nhuận từng xe (2)'!$E$5:$K$245,7,0)</f>
        <v>39220363.636363633</v>
      </c>
      <c r="AR49" s="178">
        <f t="shared" si="2"/>
        <v>0</v>
      </c>
    </row>
    <row r="50" spans="1:44" hidden="1" x14ac:dyDescent="0.25">
      <c r="A50" s="84">
        <v>47</v>
      </c>
      <c r="B50" s="85">
        <v>46090</v>
      </c>
      <c r="C50" s="84">
        <v>1</v>
      </c>
      <c r="D50" s="84" t="s">
        <v>1584</v>
      </c>
      <c r="E50" s="84" t="s">
        <v>1356</v>
      </c>
      <c r="F50" s="84" t="s">
        <v>1594</v>
      </c>
      <c r="G50" s="84" t="s">
        <v>1595</v>
      </c>
      <c r="H50" s="84" t="s">
        <v>1591</v>
      </c>
      <c r="I50" s="84" t="s">
        <v>1311</v>
      </c>
      <c r="J50" s="84"/>
      <c r="K50" s="86" t="s">
        <v>1311</v>
      </c>
      <c r="L50" s="84" t="s">
        <v>272</v>
      </c>
      <c r="M50" s="84" t="s">
        <v>1526</v>
      </c>
      <c r="N50" s="84"/>
      <c r="O50" s="94">
        <v>0</v>
      </c>
      <c r="P50" s="86">
        <v>749000000</v>
      </c>
      <c r="Q50" s="86">
        <v>44940000</v>
      </c>
      <c r="R50" s="84"/>
      <c r="S50" s="98">
        <v>5.0000000000000001E-3</v>
      </c>
      <c r="T50" s="86"/>
      <c r="U50" s="87"/>
      <c r="V50" s="86">
        <v>15000000</v>
      </c>
      <c r="W50" s="86">
        <v>9000000</v>
      </c>
      <c r="X50" s="86">
        <v>676614700</v>
      </c>
      <c r="Y50" s="86">
        <v>676614700</v>
      </c>
      <c r="Z50" s="86">
        <v>0</v>
      </c>
      <c r="AA50" s="86">
        <v>685614700</v>
      </c>
      <c r="AB50" s="86">
        <v>719040000</v>
      </c>
      <c r="AC50" s="88">
        <v>46092</v>
      </c>
      <c r="AD50" s="89">
        <v>0.04</v>
      </c>
      <c r="AE50" s="84"/>
      <c r="AF50" s="90">
        <v>0</v>
      </c>
      <c r="AG50" s="84"/>
      <c r="AH50" s="89">
        <v>0.04</v>
      </c>
      <c r="AI50" s="84"/>
      <c r="AJ50" s="84"/>
      <c r="AK50" s="91">
        <v>62228008</v>
      </c>
      <c r="AL50" s="135">
        <f t="shared" si="0"/>
        <v>56570916.36363636</v>
      </c>
      <c r="AM50" s="105">
        <v>1378120</v>
      </c>
      <c r="AN50" s="93"/>
      <c r="AO50" s="86">
        <v>0</v>
      </c>
      <c r="AP50" s="86">
        <f t="shared" si="1"/>
        <v>120177044.36363636</v>
      </c>
      <c r="AQ50">
        <f>VLOOKUP(L50,'Báo cáo lợi nhuận từng xe (2)'!$E$5:$K$245,7,0)</f>
        <v>56570916.36363636</v>
      </c>
      <c r="AR50" s="178">
        <f t="shared" si="2"/>
        <v>0</v>
      </c>
    </row>
    <row r="51" spans="1:44" hidden="1" x14ac:dyDescent="0.25">
      <c r="A51" s="84">
        <v>48</v>
      </c>
      <c r="B51" s="85">
        <v>46091</v>
      </c>
      <c r="C51" s="84">
        <v>1</v>
      </c>
      <c r="D51" s="84" t="s">
        <v>1584</v>
      </c>
      <c r="E51" s="84" t="s">
        <v>1369</v>
      </c>
      <c r="F51" s="84" t="s">
        <v>1596</v>
      </c>
      <c r="G51" s="84" t="s">
        <v>1597</v>
      </c>
      <c r="H51" s="84" t="s">
        <v>514</v>
      </c>
      <c r="I51" s="84" t="s">
        <v>1336</v>
      </c>
      <c r="J51" s="84"/>
      <c r="K51" s="86" t="s">
        <v>1525</v>
      </c>
      <c r="L51" s="84" t="s">
        <v>666</v>
      </c>
      <c r="M51" s="84" t="s">
        <v>1522</v>
      </c>
      <c r="N51" s="84"/>
      <c r="O51" s="94">
        <v>0</v>
      </c>
      <c r="P51" s="86">
        <v>315000000</v>
      </c>
      <c r="Q51" s="86"/>
      <c r="R51" s="89">
        <v>7.0000000000000007E-2</v>
      </c>
      <c r="S51" s="84"/>
      <c r="T51" s="86"/>
      <c r="U51" s="87"/>
      <c r="V51" s="86"/>
      <c r="W51" s="86">
        <v>6000000</v>
      </c>
      <c r="X51" s="86">
        <v>309000000</v>
      </c>
      <c r="Y51" s="86">
        <v>309000000</v>
      </c>
      <c r="Z51" s="86">
        <v>0</v>
      </c>
      <c r="AA51" s="86">
        <v>315000000</v>
      </c>
      <c r="AB51" s="86">
        <v>302400000</v>
      </c>
      <c r="AC51" s="88">
        <v>46093</v>
      </c>
      <c r="AD51" s="89">
        <v>0.04</v>
      </c>
      <c r="AE51" s="84"/>
      <c r="AF51" s="90">
        <v>0</v>
      </c>
      <c r="AG51" s="84"/>
      <c r="AH51" s="89">
        <v>0.04</v>
      </c>
      <c r="AI51" s="84"/>
      <c r="AJ51" s="84"/>
      <c r="AK51" s="91">
        <v>0</v>
      </c>
      <c r="AL51" s="135">
        <f t="shared" si="0"/>
        <v>0</v>
      </c>
      <c r="AM51" s="84"/>
      <c r="AN51" s="93"/>
      <c r="AO51" s="86">
        <v>0</v>
      </c>
      <c r="AP51" s="86">
        <f t="shared" si="1"/>
        <v>0</v>
      </c>
      <c r="AQ51">
        <f>VLOOKUP(L51,'Báo cáo lợi nhuận từng xe (2)'!$E$5:$K$245,7,0)</f>
        <v>0</v>
      </c>
      <c r="AR51" s="178">
        <f t="shared" si="2"/>
        <v>0</v>
      </c>
    </row>
    <row r="52" spans="1:44" hidden="1" x14ac:dyDescent="0.25">
      <c r="A52" s="84">
        <v>49</v>
      </c>
      <c r="B52" s="85">
        <v>46092</v>
      </c>
      <c r="C52" s="84">
        <v>1</v>
      </c>
      <c r="D52" s="84" t="s">
        <v>1584</v>
      </c>
      <c r="E52" s="84" t="s">
        <v>1356</v>
      </c>
      <c r="F52" s="84" t="s">
        <v>1598</v>
      </c>
      <c r="G52" s="84" t="s">
        <v>1599</v>
      </c>
      <c r="H52" s="84" t="s">
        <v>514</v>
      </c>
      <c r="I52" s="84" t="s">
        <v>1336</v>
      </c>
      <c r="J52" s="84"/>
      <c r="K52" s="86" t="s">
        <v>1525</v>
      </c>
      <c r="L52" s="84" t="s">
        <v>600</v>
      </c>
      <c r="M52" s="84" t="s">
        <v>1526</v>
      </c>
      <c r="N52" s="84"/>
      <c r="O52" s="94">
        <v>0</v>
      </c>
      <c r="P52" s="86">
        <v>315000000</v>
      </c>
      <c r="Q52" s="86">
        <v>18900000</v>
      </c>
      <c r="R52" s="84"/>
      <c r="S52" s="89">
        <v>0.01</v>
      </c>
      <c r="T52" s="86"/>
      <c r="U52" s="87"/>
      <c r="V52" s="86"/>
      <c r="W52" s="86"/>
      <c r="X52" s="86">
        <v>293139000</v>
      </c>
      <c r="Y52" s="86">
        <v>293139000</v>
      </c>
      <c r="Z52" s="86">
        <v>0</v>
      </c>
      <c r="AA52" s="86">
        <v>293139000</v>
      </c>
      <c r="AB52" s="86">
        <v>302400000</v>
      </c>
      <c r="AC52" s="88">
        <v>46094</v>
      </c>
      <c r="AD52" s="89">
        <v>0.04</v>
      </c>
      <c r="AE52" s="84"/>
      <c r="AF52" s="90">
        <v>0</v>
      </c>
      <c r="AG52" s="84"/>
      <c r="AH52" s="89">
        <v>0.04</v>
      </c>
      <c r="AI52" s="84"/>
      <c r="AJ52" s="84"/>
      <c r="AK52" s="91">
        <v>22170960</v>
      </c>
      <c r="AL52" s="135">
        <f t="shared" si="0"/>
        <v>20155418.18181818</v>
      </c>
      <c r="AM52" s="105">
        <v>1184400</v>
      </c>
      <c r="AN52" s="93"/>
      <c r="AO52" s="86">
        <v>0</v>
      </c>
      <c r="AP52" s="86">
        <f t="shared" si="1"/>
        <v>43510778.18181818</v>
      </c>
      <c r="AQ52">
        <f>VLOOKUP(L52,'Báo cáo lợi nhuận từng xe (2)'!$E$5:$K$245,7,0)</f>
        <v>20155418.18181818</v>
      </c>
      <c r="AR52" s="178">
        <f t="shared" si="2"/>
        <v>0</v>
      </c>
    </row>
    <row r="53" spans="1:44" hidden="1" x14ac:dyDescent="0.25">
      <c r="A53" s="84">
        <v>50</v>
      </c>
      <c r="B53" s="85">
        <v>46093</v>
      </c>
      <c r="C53" s="84">
        <v>1</v>
      </c>
      <c r="D53" s="84" t="s">
        <v>1584</v>
      </c>
      <c r="E53" s="84" t="s">
        <v>1380</v>
      </c>
      <c r="F53" s="84" t="s">
        <v>1600</v>
      </c>
      <c r="G53" s="84" t="s">
        <v>1601</v>
      </c>
      <c r="H53" s="84" t="s">
        <v>1329</v>
      </c>
      <c r="I53" s="84" t="s">
        <v>1336</v>
      </c>
      <c r="J53" s="84"/>
      <c r="K53" s="86" t="s">
        <v>1541</v>
      </c>
      <c r="L53" s="84" t="s">
        <v>393</v>
      </c>
      <c r="M53" s="84" t="s">
        <v>1526</v>
      </c>
      <c r="N53" s="84"/>
      <c r="O53" s="94">
        <v>0</v>
      </c>
      <c r="P53" s="86">
        <v>529000000</v>
      </c>
      <c r="Q53" s="86">
        <v>31740000</v>
      </c>
      <c r="R53" s="84"/>
      <c r="S53" s="84"/>
      <c r="T53" s="86"/>
      <c r="U53" s="87"/>
      <c r="V53" s="86">
        <v>15000000</v>
      </c>
      <c r="W53" s="86">
        <v>10000000</v>
      </c>
      <c r="X53" s="86">
        <v>472260000</v>
      </c>
      <c r="Y53" s="86">
        <v>472260000</v>
      </c>
      <c r="Z53" s="86">
        <v>0</v>
      </c>
      <c r="AA53" s="86">
        <v>482260000</v>
      </c>
      <c r="AB53" s="86">
        <v>513130000</v>
      </c>
      <c r="AC53" s="88">
        <v>46094</v>
      </c>
      <c r="AD53" s="89">
        <v>0.04</v>
      </c>
      <c r="AE53" s="84"/>
      <c r="AF53" s="90">
        <v>0</v>
      </c>
      <c r="AG53" s="84"/>
      <c r="AH53" s="89">
        <v>0.04</v>
      </c>
      <c r="AI53" s="84"/>
      <c r="AJ53" s="84"/>
      <c r="AK53" s="91">
        <v>50160400</v>
      </c>
      <c r="AL53" s="135">
        <f t="shared" si="0"/>
        <v>45600363.636363633</v>
      </c>
      <c r="AM53" s="84"/>
      <c r="AN53" s="93"/>
      <c r="AO53" s="86">
        <v>0</v>
      </c>
      <c r="AP53" s="86">
        <f t="shared" si="1"/>
        <v>95760763.636363626</v>
      </c>
      <c r="AQ53">
        <f>VLOOKUP(L53,'Báo cáo lợi nhuận từng xe (2)'!$E$5:$K$245,7,0)</f>
        <v>45600363.636363633</v>
      </c>
      <c r="AR53" s="178">
        <f t="shared" si="2"/>
        <v>0</v>
      </c>
    </row>
    <row r="54" spans="1:44" hidden="1" x14ac:dyDescent="0.25">
      <c r="A54" s="84">
        <v>51</v>
      </c>
      <c r="B54" s="85">
        <v>46094</v>
      </c>
      <c r="C54" s="84">
        <v>1</v>
      </c>
      <c r="D54" s="84" t="s">
        <v>1584</v>
      </c>
      <c r="E54" s="84" t="s">
        <v>1384</v>
      </c>
      <c r="F54" s="84" t="s">
        <v>1602</v>
      </c>
      <c r="G54" s="84" t="s">
        <v>1603</v>
      </c>
      <c r="H54" s="84" t="s">
        <v>514</v>
      </c>
      <c r="I54" s="84" t="s">
        <v>1336</v>
      </c>
      <c r="J54" s="84"/>
      <c r="K54" s="86" t="s">
        <v>1525</v>
      </c>
      <c r="L54" s="84" t="s">
        <v>582</v>
      </c>
      <c r="M54" s="84" t="s">
        <v>1522</v>
      </c>
      <c r="N54" s="84"/>
      <c r="O54" s="94">
        <v>0</v>
      </c>
      <c r="P54" s="86">
        <v>315000000</v>
      </c>
      <c r="Q54" s="86">
        <v>18900000</v>
      </c>
      <c r="R54" s="84"/>
      <c r="S54" s="98">
        <v>5.0000000000000001E-3</v>
      </c>
      <c r="T54" s="86"/>
      <c r="U54" s="87"/>
      <c r="V54" s="86"/>
      <c r="W54" s="86">
        <v>3000000</v>
      </c>
      <c r="X54" s="86">
        <v>291619500</v>
      </c>
      <c r="Y54" s="86">
        <v>291619500</v>
      </c>
      <c r="Z54" s="86">
        <v>0</v>
      </c>
      <c r="AA54" s="86">
        <v>294619500</v>
      </c>
      <c r="AB54" s="86">
        <v>302400000</v>
      </c>
      <c r="AC54" s="88">
        <v>46097</v>
      </c>
      <c r="AD54" s="89">
        <v>0.04</v>
      </c>
      <c r="AE54" s="84"/>
      <c r="AF54" s="90">
        <v>0</v>
      </c>
      <c r="AG54" s="84"/>
      <c r="AH54" s="89">
        <v>0.04</v>
      </c>
      <c r="AI54" s="84"/>
      <c r="AJ54" s="84"/>
      <c r="AK54" s="91">
        <v>20157480</v>
      </c>
      <c r="AL54" s="135">
        <f t="shared" si="0"/>
        <v>18324981.818181816</v>
      </c>
      <c r="AM54" s="106">
        <v>592200</v>
      </c>
      <c r="AN54" s="93"/>
      <c r="AO54" s="86">
        <v>0</v>
      </c>
      <c r="AP54" s="86">
        <f t="shared" si="1"/>
        <v>39074661.818181813</v>
      </c>
      <c r="AQ54">
        <f>VLOOKUP(L54,'Báo cáo lợi nhuận từng xe (2)'!$E$5:$K$245,7,0)</f>
        <v>18324981.818181816</v>
      </c>
      <c r="AR54" s="178">
        <f t="shared" si="2"/>
        <v>0</v>
      </c>
    </row>
    <row r="55" spans="1:44" hidden="1" x14ac:dyDescent="0.25">
      <c r="A55" s="84">
        <v>52</v>
      </c>
      <c r="B55" s="85">
        <v>46095</v>
      </c>
      <c r="C55" s="84">
        <v>1</v>
      </c>
      <c r="D55" s="84" t="s">
        <v>1584</v>
      </c>
      <c r="E55" s="84" t="s">
        <v>1338</v>
      </c>
      <c r="F55" s="84" t="s">
        <v>1604</v>
      </c>
      <c r="G55" s="84" t="s">
        <v>1605</v>
      </c>
      <c r="H55" s="84" t="s">
        <v>1329</v>
      </c>
      <c r="I55" s="84" t="s">
        <v>1336</v>
      </c>
      <c r="J55" s="84"/>
      <c r="K55" s="86" t="s">
        <v>1541</v>
      </c>
      <c r="L55" s="84" t="s">
        <v>496</v>
      </c>
      <c r="M55" s="84" t="s">
        <v>1526</v>
      </c>
      <c r="N55" s="84"/>
      <c r="O55" s="94">
        <v>0</v>
      </c>
      <c r="P55" s="86">
        <v>529000000</v>
      </c>
      <c r="Q55" s="86">
        <v>31740000</v>
      </c>
      <c r="R55" s="84"/>
      <c r="S55" s="84"/>
      <c r="T55" s="86"/>
      <c r="U55" s="87"/>
      <c r="V55" s="86">
        <v>15000000</v>
      </c>
      <c r="W55" s="86">
        <v>10000000</v>
      </c>
      <c r="X55" s="86">
        <v>472260000</v>
      </c>
      <c r="Y55" s="86">
        <v>472260000</v>
      </c>
      <c r="Z55" s="86">
        <v>0</v>
      </c>
      <c r="AA55" s="86">
        <v>482260000</v>
      </c>
      <c r="AB55" s="86">
        <v>513130000</v>
      </c>
      <c r="AC55" s="88">
        <v>46098</v>
      </c>
      <c r="AD55" s="89">
        <v>0.04</v>
      </c>
      <c r="AE55" s="84"/>
      <c r="AF55" s="90">
        <v>0</v>
      </c>
      <c r="AG55" s="84"/>
      <c r="AH55" s="89">
        <v>0.04</v>
      </c>
      <c r="AI55" s="84"/>
      <c r="AJ55" s="84"/>
      <c r="AK55" s="91">
        <v>50160400</v>
      </c>
      <c r="AL55" s="135">
        <f t="shared" si="0"/>
        <v>45600363.636363633</v>
      </c>
      <c r="AM55" s="84"/>
      <c r="AN55" s="93"/>
      <c r="AO55" s="86">
        <v>0</v>
      </c>
      <c r="AP55" s="86">
        <f t="shared" si="1"/>
        <v>95760763.636363626</v>
      </c>
      <c r="AQ55">
        <f>VLOOKUP(L55,'Báo cáo lợi nhuận từng xe (2)'!$E$5:$K$245,7,0)</f>
        <v>45600363.636363633</v>
      </c>
      <c r="AR55" s="178">
        <f t="shared" si="2"/>
        <v>0</v>
      </c>
    </row>
    <row r="56" spans="1:44" hidden="1" x14ac:dyDescent="0.25">
      <c r="A56" s="84">
        <v>53</v>
      </c>
      <c r="B56" s="85">
        <v>46096</v>
      </c>
      <c r="C56" s="84">
        <v>1</v>
      </c>
      <c r="D56" s="84" t="s">
        <v>1523</v>
      </c>
      <c r="E56" s="84" t="s">
        <v>1398</v>
      </c>
      <c r="F56" s="84" t="s">
        <v>250</v>
      </c>
      <c r="G56" s="84" t="s">
        <v>1606</v>
      </c>
      <c r="H56" s="84" t="s">
        <v>1311</v>
      </c>
      <c r="I56" s="84" t="s">
        <v>1311</v>
      </c>
      <c r="J56" s="84"/>
      <c r="K56" s="86" t="s">
        <v>1311</v>
      </c>
      <c r="L56" s="84" t="s">
        <v>251</v>
      </c>
      <c r="M56" s="84" t="s">
        <v>1526</v>
      </c>
      <c r="N56" s="84"/>
      <c r="O56" s="94">
        <v>0</v>
      </c>
      <c r="P56" s="86">
        <v>749000000</v>
      </c>
      <c r="Q56" s="86">
        <v>44940000</v>
      </c>
      <c r="R56" s="84"/>
      <c r="S56" s="84"/>
      <c r="T56" s="86"/>
      <c r="U56" s="87"/>
      <c r="V56" s="86"/>
      <c r="W56" s="86">
        <v>9900000</v>
      </c>
      <c r="X56" s="86">
        <v>694160000</v>
      </c>
      <c r="Y56" s="86">
        <v>694160000</v>
      </c>
      <c r="Z56" s="86">
        <v>0</v>
      </c>
      <c r="AA56" s="86">
        <v>704060000</v>
      </c>
      <c r="AB56" s="86">
        <v>719040000</v>
      </c>
      <c r="AC56" s="88">
        <v>46099</v>
      </c>
      <c r="AD56" s="89">
        <v>0.04</v>
      </c>
      <c r="AE56" s="84"/>
      <c r="AF56" s="90">
        <v>0</v>
      </c>
      <c r="AG56" s="84"/>
      <c r="AH56" s="89">
        <v>0.04</v>
      </c>
      <c r="AI56" s="84"/>
      <c r="AJ56" s="84"/>
      <c r="AK56" s="91">
        <v>43142400</v>
      </c>
      <c r="AL56" s="135">
        <f t="shared" si="0"/>
        <v>39220363.636363633</v>
      </c>
      <c r="AM56" s="84"/>
      <c r="AN56" s="93"/>
      <c r="AO56" s="86">
        <v>0</v>
      </c>
      <c r="AP56" s="86">
        <f t="shared" si="1"/>
        <v>82362763.636363626</v>
      </c>
      <c r="AQ56">
        <f>VLOOKUP(L56,'Báo cáo lợi nhuận từng xe (2)'!$E$5:$K$245,7,0)</f>
        <v>39220363.636363633</v>
      </c>
      <c r="AR56" s="178">
        <f t="shared" si="2"/>
        <v>0</v>
      </c>
    </row>
    <row r="57" spans="1:44" hidden="1" x14ac:dyDescent="0.25">
      <c r="A57" s="84">
        <v>54</v>
      </c>
      <c r="B57" s="85">
        <v>46097</v>
      </c>
      <c r="C57" s="84">
        <v>3</v>
      </c>
      <c r="D57" s="84" t="s">
        <v>1607</v>
      </c>
      <c r="E57" s="84" t="s">
        <v>1608</v>
      </c>
      <c r="F57" s="84" t="s">
        <v>1609</v>
      </c>
      <c r="G57" s="84" t="s">
        <v>1610</v>
      </c>
      <c r="H57" s="84" t="s">
        <v>714</v>
      </c>
      <c r="I57" s="84" t="s">
        <v>1390</v>
      </c>
      <c r="J57" s="84"/>
      <c r="K57" s="86" t="s">
        <v>1611</v>
      </c>
      <c r="L57" s="84" t="s">
        <v>727</v>
      </c>
      <c r="M57" s="84" t="s">
        <v>1522</v>
      </c>
      <c r="N57" s="84"/>
      <c r="O57" s="94">
        <v>46099</v>
      </c>
      <c r="P57" s="86">
        <v>269000000</v>
      </c>
      <c r="Q57" s="86">
        <v>16140000</v>
      </c>
      <c r="R57" s="84"/>
      <c r="S57" s="84"/>
      <c r="T57" s="86"/>
      <c r="U57" s="87"/>
      <c r="V57" s="86"/>
      <c r="W57" s="86"/>
      <c r="X57" s="86">
        <v>252860000</v>
      </c>
      <c r="Y57" s="86">
        <v>252860000</v>
      </c>
      <c r="Z57" s="86">
        <v>0</v>
      </c>
      <c r="AA57" s="86">
        <v>252860000</v>
      </c>
      <c r="AB57" s="86">
        <v>258240000</v>
      </c>
      <c r="AC57" s="88">
        <v>46099</v>
      </c>
      <c r="AD57" s="89">
        <v>0.04</v>
      </c>
      <c r="AE57" s="84"/>
      <c r="AF57" s="90">
        <v>0</v>
      </c>
      <c r="AG57" s="84"/>
      <c r="AH57" s="89">
        <v>0.04</v>
      </c>
      <c r="AI57" s="84"/>
      <c r="AJ57" s="84"/>
      <c r="AK57" s="91">
        <v>15494400</v>
      </c>
      <c r="AL57" s="135">
        <f t="shared" si="0"/>
        <v>14085818.18181818</v>
      </c>
      <c r="AM57" s="84"/>
      <c r="AN57" s="93"/>
      <c r="AO57" s="86">
        <v>0</v>
      </c>
      <c r="AP57" s="86">
        <f t="shared" si="1"/>
        <v>29580218.18181818</v>
      </c>
      <c r="AQ57">
        <f>VLOOKUP(L57,'Báo cáo lợi nhuận từng xe (2)'!$E$5:$K$245,7,0)</f>
        <v>14085818.18181818</v>
      </c>
      <c r="AR57" s="178">
        <f t="shared" si="2"/>
        <v>0</v>
      </c>
    </row>
    <row r="58" spans="1:44" hidden="1" x14ac:dyDescent="0.25">
      <c r="A58" s="84">
        <v>55</v>
      </c>
      <c r="B58" s="85">
        <v>46098</v>
      </c>
      <c r="C58" s="84">
        <v>3</v>
      </c>
      <c r="D58" s="84" t="s">
        <v>1607</v>
      </c>
      <c r="E58" s="84" t="s">
        <v>1383</v>
      </c>
      <c r="F58" s="84" t="s">
        <v>282</v>
      </c>
      <c r="G58" s="84" t="s">
        <v>1612</v>
      </c>
      <c r="H58" s="84" t="s">
        <v>1311</v>
      </c>
      <c r="I58" s="84" t="s">
        <v>1311</v>
      </c>
      <c r="J58" s="84"/>
      <c r="K58" s="86" t="s">
        <v>1311</v>
      </c>
      <c r="L58" s="84" t="s">
        <v>283</v>
      </c>
      <c r="M58" s="84" t="s">
        <v>1526</v>
      </c>
      <c r="N58" s="84"/>
      <c r="O58" s="94">
        <v>46099</v>
      </c>
      <c r="P58" s="86">
        <v>749000000</v>
      </c>
      <c r="Q58" s="86">
        <v>44940000</v>
      </c>
      <c r="R58" s="84"/>
      <c r="S58" s="84"/>
      <c r="T58" s="86"/>
      <c r="U58" s="87"/>
      <c r="V58" s="86"/>
      <c r="W58" s="86"/>
      <c r="X58" s="86">
        <v>704060000</v>
      </c>
      <c r="Y58" s="86">
        <v>704060000</v>
      </c>
      <c r="Z58" s="86">
        <v>0</v>
      </c>
      <c r="AA58" s="86">
        <v>704060000</v>
      </c>
      <c r="AB58" s="86">
        <v>719040000</v>
      </c>
      <c r="AC58" s="88">
        <v>46099</v>
      </c>
      <c r="AD58" s="89">
        <v>0.04</v>
      </c>
      <c r="AE58" s="84"/>
      <c r="AF58" s="90">
        <v>0</v>
      </c>
      <c r="AG58" s="84"/>
      <c r="AH58" s="89">
        <v>0.04</v>
      </c>
      <c r="AI58" s="84"/>
      <c r="AJ58" s="84"/>
      <c r="AK58" s="91">
        <v>43142400</v>
      </c>
      <c r="AL58" s="135">
        <f t="shared" si="0"/>
        <v>39220363.636363633</v>
      </c>
      <c r="AM58" s="84"/>
      <c r="AN58" s="93"/>
      <c r="AO58" s="86">
        <v>0</v>
      </c>
      <c r="AP58" s="86">
        <f t="shared" si="1"/>
        <v>82362763.636363626</v>
      </c>
      <c r="AQ58">
        <f>VLOOKUP(L58,'Báo cáo lợi nhuận từng xe (2)'!$E$5:$K$245,7,0)</f>
        <v>39220363.636363633</v>
      </c>
      <c r="AR58" s="178">
        <f t="shared" si="2"/>
        <v>0</v>
      </c>
    </row>
    <row r="59" spans="1:44" hidden="1" x14ac:dyDescent="0.25">
      <c r="A59" s="84">
        <v>56</v>
      </c>
      <c r="B59" s="85">
        <v>46099</v>
      </c>
      <c r="C59" s="84">
        <v>3</v>
      </c>
      <c r="D59" s="84" t="s">
        <v>1607</v>
      </c>
      <c r="E59" s="84" t="s">
        <v>1401</v>
      </c>
      <c r="F59" s="84" t="s">
        <v>510</v>
      </c>
      <c r="G59" s="84" t="s">
        <v>1613</v>
      </c>
      <c r="H59" s="84" t="s">
        <v>1329</v>
      </c>
      <c r="I59" s="84" t="s">
        <v>1336</v>
      </c>
      <c r="J59" s="84"/>
      <c r="K59" s="86" t="s">
        <v>1541</v>
      </c>
      <c r="L59" s="84" t="s">
        <v>511</v>
      </c>
      <c r="M59" s="84" t="s">
        <v>1542</v>
      </c>
      <c r="N59" s="84"/>
      <c r="O59" s="94">
        <v>46099</v>
      </c>
      <c r="P59" s="86">
        <v>529000000</v>
      </c>
      <c r="Q59" s="86">
        <v>31740000</v>
      </c>
      <c r="R59" s="84"/>
      <c r="S59" s="84"/>
      <c r="T59" s="86"/>
      <c r="U59" s="87"/>
      <c r="V59" s="86"/>
      <c r="W59" s="86"/>
      <c r="X59" s="86">
        <v>497260000</v>
      </c>
      <c r="Y59" s="86">
        <v>497260000</v>
      </c>
      <c r="Z59" s="86">
        <v>0</v>
      </c>
      <c r="AA59" s="86">
        <v>497260000</v>
      </c>
      <c r="AB59" s="86">
        <v>507840000</v>
      </c>
      <c r="AC59" s="88">
        <v>46099</v>
      </c>
      <c r="AD59" s="89">
        <v>0.04</v>
      </c>
      <c r="AE59" s="84"/>
      <c r="AF59" s="90">
        <v>0</v>
      </c>
      <c r="AG59" s="84"/>
      <c r="AH59" s="89">
        <v>0.04</v>
      </c>
      <c r="AI59" s="84"/>
      <c r="AJ59" s="84"/>
      <c r="AK59" s="91">
        <v>30470400</v>
      </c>
      <c r="AL59" s="135">
        <f t="shared" si="0"/>
        <v>27700363.636363633</v>
      </c>
      <c r="AM59" s="84"/>
      <c r="AN59" s="93"/>
      <c r="AO59" s="86">
        <v>0</v>
      </c>
      <c r="AP59" s="86">
        <f t="shared" si="1"/>
        <v>58170763.636363633</v>
      </c>
      <c r="AQ59">
        <f>VLOOKUP(L59,'Báo cáo lợi nhuận từng xe (2)'!$E$5:$K$245,7,0)</f>
        <v>27700363.636363633</v>
      </c>
      <c r="AR59" s="178">
        <f t="shared" si="2"/>
        <v>0</v>
      </c>
    </row>
    <row r="60" spans="1:44" hidden="1" x14ac:dyDescent="0.25">
      <c r="A60" s="84">
        <v>57</v>
      </c>
      <c r="B60" s="85">
        <v>46100</v>
      </c>
      <c r="C60" s="84">
        <v>3</v>
      </c>
      <c r="D60" s="84" t="s">
        <v>1607</v>
      </c>
      <c r="E60" s="84" t="s">
        <v>1405</v>
      </c>
      <c r="F60" s="84" t="s">
        <v>285</v>
      </c>
      <c r="G60" s="84" t="s">
        <v>1614</v>
      </c>
      <c r="H60" s="84" t="s">
        <v>1311</v>
      </c>
      <c r="I60" s="84" t="s">
        <v>1311</v>
      </c>
      <c r="J60" s="84"/>
      <c r="K60" s="86" t="s">
        <v>1311</v>
      </c>
      <c r="L60" s="84" t="s">
        <v>286</v>
      </c>
      <c r="M60" s="84" t="s">
        <v>1542</v>
      </c>
      <c r="N60" s="84"/>
      <c r="O60" s="94">
        <v>46099</v>
      </c>
      <c r="P60" s="86">
        <v>749000000</v>
      </c>
      <c r="Q60" s="86">
        <v>44940000</v>
      </c>
      <c r="R60" s="84"/>
      <c r="S60" s="84"/>
      <c r="T60" s="86"/>
      <c r="U60" s="87"/>
      <c r="V60" s="86"/>
      <c r="W60" s="86"/>
      <c r="X60" s="86">
        <v>704060000</v>
      </c>
      <c r="Y60" s="86">
        <v>704060000</v>
      </c>
      <c r="Z60" s="86">
        <v>0</v>
      </c>
      <c r="AA60" s="86">
        <v>704060000</v>
      </c>
      <c r="AB60" s="86">
        <v>719040000</v>
      </c>
      <c r="AC60" s="88">
        <v>46099</v>
      </c>
      <c r="AD60" s="89">
        <v>0.04</v>
      </c>
      <c r="AE60" s="84"/>
      <c r="AF60" s="90">
        <v>0</v>
      </c>
      <c r="AG60" s="84"/>
      <c r="AH60" s="89">
        <v>0.04</v>
      </c>
      <c r="AI60" s="84"/>
      <c r="AJ60" s="84"/>
      <c r="AK60" s="91">
        <v>43142400</v>
      </c>
      <c r="AL60" s="135">
        <f t="shared" si="0"/>
        <v>39220363.636363633</v>
      </c>
      <c r="AM60" s="84"/>
      <c r="AN60" s="93"/>
      <c r="AO60" s="86">
        <v>0</v>
      </c>
      <c r="AP60" s="86">
        <f t="shared" si="1"/>
        <v>82362763.636363626</v>
      </c>
      <c r="AQ60">
        <f>VLOOKUP(L60,'Báo cáo lợi nhuận từng xe (2)'!$E$5:$K$245,7,0)</f>
        <v>39220363.636363633</v>
      </c>
      <c r="AR60" s="178">
        <f t="shared" si="2"/>
        <v>0</v>
      </c>
    </row>
    <row r="61" spans="1:44" hidden="1" x14ac:dyDescent="0.25">
      <c r="A61" s="84">
        <v>58</v>
      </c>
      <c r="B61" s="85">
        <v>46101</v>
      </c>
      <c r="C61" s="84">
        <v>1</v>
      </c>
      <c r="D61" s="84" t="s">
        <v>1523</v>
      </c>
      <c r="E61" s="84" t="s">
        <v>1398</v>
      </c>
      <c r="F61" s="84" t="s">
        <v>647</v>
      </c>
      <c r="G61" s="84" t="s">
        <v>1615</v>
      </c>
      <c r="H61" s="84" t="s">
        <v>514</v>
      </c>
      <c r="I61" s="84" t="s">
        <v>1336</v>
      </c>
      <c r="J61" s="84"/>
      <c r="K61" s="86" t="s">
        <v>1525</v>
      </c>
      <c r="L61" s="84" t="s">
        <v>648</v>
      </c>
      <c r="M61" s="84" t="s">
        <v>1526</v>
      </c>
      <c r="N61" s="84"/>
      <c r="O61" s="94">
        <v>0</v>
      </c>
      <c r="P61" s="86">
        <v>315000000</v>
      </c>
      <c r="Q61" s="86">
        <v>18900000</v>
      </c>
      <c r="R61" s="84"/>
      <c r="S61" s="84"/>
      <c r="T61" s="86"/>
      <c r="U61" s="87"/>
      <c r="V61" s="86"/>
      <c r="W61" s="86">
        <v>6000000</v>
      </c>
      <c r="X61" s="86">
        <v>290100000</v>
      </c>
      <c r="Y61" s="86">
        <v>290100000</v>
      </c>
      <c r="Z61" s="86">
        <v>0</v>
      </c>
      <c r="AA61" s="86">
        <v>296100000</v>
      </c>
      <c r="AB61" s="86">
        <v>302400000</v>
      </c>
      <c r="AC61" s="88">
        <v>46100</v>
      </c>
      <c r="AD61" s="89">
        <v>0.04</v>
      </c>
      <c r="AE61" s="84"/>
      <c r="AF61" s="90">
        <v>0</v>
      </c>
      <c r="AG61" s="84"/>
      <c r="AH61" s="89">
        <v>0.04</v>
      </c>
      <c r="AI61" s="84"/>
      <c r="AJ61" s="84"/>
      <c r="AK61" s="91">
        <v>18144000</v>
      </c>
      <c r="AL61" s="135">
        <f t="shared" si="0"/>
        <v>16494545.454545453</v>
      </c>
      <c r="AM61" s="84"/>
      <c r="AN61" s="93"/>
      <c r="AO61" s="86">
        <v>0</v>
      </c>
      <c r="AP61" s="86">
        <f t="shared" si="1"/>
        <v>34638545.454545453</v>
      </c>
      <c r="AQ61">
        <f>VLOOKUP(L61,'Báo cáo lợi nhuận từng xe (2)'!$E$5:$K$245,7,0)</f>
        <v>16494545.454545453</v>
      </c>
      <c r="AR61" s="178">
        <f t="shared" si="2"/>
        <v>0</v>
      </c>
    </row>
    <row r="62" spans="1:44" hidden="1" x14ac:dyDescent="0.25">
      <c r="A62" s="84">
        <v>59</v>
      </c>
      <c r="B62" s="85">
        <v>46102</v>
      </c>
      <c r="C62" s="84">
        <v>1</v>
      </c>
      <c r="D62" s="84" t="s">
        <v>1523</v>
      </c>
      <c r="E62" s="84" t="s">
        <v>1352</v>
      </c>
      <c r="F62" s="84" t="s">
        <v>262</v>
      </c>
      <c r="G62" s="84" t="s">
        <v>1616</v>
      </c>
      <c r="H62" s="84" t="s">
        <v>1311</v>
      </c>
      <c r="I62" s="84" t="s">
        <v>1311</v>
      </c>
      <c r="J62" s="84"/>
      <c r="K62" s="86" t="s">
        <v>1311</v>
      </c>
      <c r="L62" s="84" t="s">
        <v>263</v>
      </c>
      <c r="M62" s="84" t="s">
        <v>1526</v>
      </c>
      <c r="N62" s="84"/>
      <c r="O62" s="94">
        <v>0</v>
      </c>
      <c r="P62" s="86">
        <v>749000000</v>
      </c>
      <c r="Q62" s="86"/>
      <c r="R62" s="89">
        <v>7.0000000000000007E-2</v>
      </c>
      <c r="S62" s="84"/>
      <c r="T62" s="86">
        <v>22470000</v>
      </c>
      <c r="U62" s="87"/>
      <c r="V62" s="86"/>
      <c r="W62" s="86"/>
      <c r="X62" s="86">
        <v>726530000</v>
      </c>
      <c r="Y62" s="86">
        <v>726530000</v>
      </c>
      <c r="Z62" s="86">
        <v>0</v>
      </c>
      <c r="AA62" s="86">
        <v>726530000</v>
      </c>
      <c r="AB62" s="86">
        <v>719040000</v>
      </c>
      <c r="AC62" s="88">
        <v>46100</v>
      </c>
      <c r="AD62" s="89">
        <v>0.04</v>
      </c>
      <c r="AE62" s="89"/>
      <c r="AF62" s="90">
        <v>0</v>
      </c>
      <c r="AG62" s="84"/>
      <c r="AH62" s="89">
        <v>0.04</v>
      </c>
      <c r="AI62" s="84"/>
      <c r="AJ62" s="84"/>
      <c r="AK62" s="91">
        <v>14305900</v>
      </c>
      <c r="AL62" s="135">
        <f t="shared" si="0"/>
        <v>13005363.636363635</v>
      </c>
      <c r="AM62" s="84"/>
      <c r="AN62" s="93"/>
      <c r="AO62" s="86">
        <v>0</v>
      </c>
      <c r="AP62" s="86">
        <f t="shared" si="1"/>
        <v>27311263.636363633</v>
      </c>
      <c r="AQ62">
        <f>VLOOKUP(L62,'Báo cáo lợi nhuận từng xe (2)'!$E$5:$K$245,7,0)</f>
        <v>13005363.636363635</v>
      </c>
      <c r="AR62" s="178">
        <f t="shared" si="2"/>
        <v>0</v>
      </c>
    </row>
    <row r="63" spans="1:44" hidden="1" x14ac:dyDescent="0.25">
      <c r="A63" s="84">
        <v>60</v>
      </c>
      <c r="B63" s="85">
        <v>46103</v>
      </c>
      <c r="C63" s="84">
        <v>3</v>
      </c>
      <c r="D63" s="84" t="s">
        <v>1547</v>
      </c>
      <c r="E63" s="84" t="s">
        <v>1389</v>
      </c>
      <c r="F63" s="84" t="s">
        <v>157</v>
      </c>
      <c r="G63" s="84" t="s">
        <v>1617</v>
      </c>
      <c r="H63" s="84" t="s">
        <v>1424</v>
      </c>
      <c r="I63" s="84" t="s">
        <v>1390</v>
      </c>
      <c r="J63" s="84"/>
      <c r="K63" s="86" t="s">
        <v>1311</v>
      </c>
      <c r="L63" s="84" t="s">
        <v>158</v>
      </c>
      <c r="M63" s="84" t="s">
        <v>1526</v>
      </c>
      <c r="N63" s="84"/>
      <c r="O63" s="94">
        <v>46098</v>
      </c>
      <c r="P63" s="86">
        <v>749000000</v>
      </c>
      <c r="Q63" s="86">
        <v>44940000</v>
      </c>
      <c r="R63" s="84"/>
      <c r="S63" s="84"/>
      <c r="T63" s="86"/>
      <c r="U63" s="87"/>
      <c r="V63" s="86">
        <v>15000000</v>
      </c>
      <c r="W63" s="86">
        <v>12000000</v>
      </c>
      <c r="X63" s="86">
        <v>677060000</v>
      </c>
      <c r="Y63" s="86">
        <v>677060000</v>
      </c>
      <c r="Z63" s="86">
        <v>0</v>
      </c>
      <c r="AA63" s="86">
        <v>689060000</v>
      </c>
      <c r="AB63" s="86">
        <v>719040000</v>
      </c>
      <c r="AC63" s="88">
        <v>46098</v>
      </c>
      <c r="AD63" s="89">
        <v>0.04</v>
      </c>
      <c r="AE63" s="84"/>
      <c r="AF63" s="90">
        <v>0</v>
      </c>
      <c r="AG63" s="84"/>
      <c r="AH63" s="89">
        <v>0.04</v>
      </c>
      <c r="AI63" s="84"/>
      <c r="AJ63" s="84"/>
      <c r="AK63" s="91">
        <v>57542400</v>
      </c>
      <c r="AL63" s="135">
        <f t="shared" si="0"/>
        <v>52311272.727272727</v>
      </c>
      <c r="AM63" s="84"/>
      <c r="AN63" s="93"/>
      <c r="AO63" s="86">
        <v>0</v>
      </c>
      <c r="AP63" s="86">
        <f t="shared" si="1"/>
        <v>109853672.72727272</v>
      </c>
      <c r="AQ63">
        <f>VLOOKUP(L63,'Báo cáo lợi nhuận từng xe (2)'!$E$5:$K$245,7,0)</f>
        <v>52311272.727272727</v>
      </c>
      <c r="AR63" s="178">
        <f t="shared" si="2"/>
        <v>0</v>
      </c>
    </row>
    <row r="64" spans="1:44" hidden="1" x14ac:dyDescent="0.25">
      <c r="A64" s="84">
        <v>61</v>
      </c>
      <c r="B64" s="85">
        <v>46104</v>
      </c>
      <c r="C64" s="84">
        <v>3</v>
      </c>
      <c r="D64" s="84" t="s">
        <v>1547</v>
      </c>
      <c r="E64" s="84" t="s">
        <v>1388</v>
      </c>
      <c r="F64" s="84" t="s">
        <v>614</v>
      </c>
      <c r="G64" s="84" t="s">
        <v>1618</v>
      </c>
      <c r="H64" s="84" t="s">
        <v>514</v>
      </c>
      <c r="I64" s="84" t="s">
        <v>1324</v>
      </c>
      <c r="J64" s="84"/>
      <c r="K64" s="86" t="s">
        <v>1525</v>
      </c>
      <c r="L64" s="84" t="s">
        <v>615</v>
      </c>
      <c r="M64" s="84" t="s">
        <v>1526</v>
      </c>
      <c r="N64" s="84"/>
      <c r="O64" s="94">
        <v>46098</v>
      </c>
      <c r="P64" s="86">
        <v>315000000</v>
      </c>
      <c r="Q64" s="86">
        <v>18900000</v>
      </c>
      <c r="R64" s="84"/>
      <c r="S64" s="84"/>
      <c r="T64" s="86"/>
      <c r="U64" s="87"/>
      <c r="V64" s="86"/>
      <c r="W64" s="86">
        <v>6000000</v>
      </c>
      <c r="X64" s="86">
        <v>290100000</v>
      </c>
      <c r="Y64" s="86">
        <v>290100000</v>
      </c>
      <c r="Z64" s="86">
        <v>0</v>
      </c>
      <c r="AA64" s="86">
        <v>296100000</v>
      </c>
      <c r="AB64" s="86">
        <v>302400000</v>
      </c>
      <c r="AC64" s="88">
        <v>46098</v>
      </c>
      <c r="AD64" s="89">
        <v>0.04</v>
      </c>
      <c r="AE64" s="84"/>
      <c r="AF64" s="90">
        <v>0</v>
      </c>
      <c r="AG64" s="84"/>
      <c r="AH64" s="89">
        <v>0.04</v>
      </c>
      <c r="AI64" s="84"/>
      <c r="AJ64" s="84"/>
      <c r="AK64" s="91">
        <v>18144000</v>
      </c>
      <c r="AL64" s="135">
        <f t="shared" si="0"/>
        <v>16494545.454545453</v>
      </c>
      <c r="AM64" s="84"/>
      <c r="AN64" s="93"/>
      <c r="AO64" s="86">
        <v>0</v>
      </c>
      <c r="AP64" s="86">
        <f t="shared" si="1"/>
        <v>34638545.454545453</v>
      </c>
      <c r="AQ64">
        <f>VLOOKUP(L64,'Báo cáo lợi nhuận từng xe (2)'!$E$5:$K$245,7,0)</f>
        <v>16494545.454545453</v>
      </c>
      <c r="AR64" s="178">
        <f t="shared" si="2"/>
        <v>0</v>
      </c>
    </row>
    <row r="65" spans="1:44" hidden="1" x14ac:dyDescent="0.25">
      <c r="A65" s="84">
        <v>62</v>
      </c>
      <c r="B65" s="85">
        <v>46105</v>
      </c>
      <c r="C65" s="84">
        <v>3</v>
      </c>
      <c r="D65" s="84" t="s">
        <v>1547</v>
      </c>
      <c r="E65" s="84" t="s">
        <v>1388</v>
      </c>
      <c r="F65" s="84" t="s">
        <v>127</v>
      </c>
      <c r="G65" s="84" t="s">
        <v>1619</v>
      </c>
      <c r="H65" s="84" t="s">
        <v>1424</v>
      </c>
      <c r="I65" s="84" t="s">
        <v>1390</v>
      </c>
      <c r="J65" s="84"/>
      <c r="K65" s="86" t="s">
        <v>1311</v>
      </c>
      <c r="L65" s="84" t="s">
        <v>128</v>
      </c>
      <c r="M65" s="84" t="s">
        <v>1542</v>
      </c>
      <c r="N65" s="84"/>
      <c r="O65" s="94">
        <v>46099</v>
      </c>
      <c r="P65" s="86">
        <v>749000000</v>
      </c>
      <c r="Q65" s="86"/>
      <c r="R65" s="89">
        <v>7.0000000000000007E-2</v>
      </c>
      <c r="S65" s="84"/>
      <c r="T65" s="86"/>
      <c r="U65" s="87"/>
      <c r="V65" s="86"/>
      <c r="W65" s="86">
        <v>6000000</v>
      </c>
      <c r="X65" s="86">
        <v>743000000</v>
      </c>
      <c r="Y65" s="86">
        <v>743000000</v>
      </c>
      <c r="Z65" s="86">
        <v>0</v>
      </c>
      <c r="AA65" s="86">
        <v>749000000</v>
      </c>
      <c r="AB65" s="86">
        <v>719040000</v>
      </c>
      <c r="AC65" s="88">
        <v>46099</v>
      </c>
      <c r="AD65" s="89">
        <v>0.04</v>
      </c>
      <c r="AE65" s="84"/>
      <c r="AF65" s="90">
        <v>0</v>
      </c>
      <c r="AG65" s="84"/>
      <c r="AH65" s="89">
        <v>0.04</v>
      </c>
      <c r="AI65" s="84"/>
      <c r="AJ65" s="84"/>
      <c r="AK65" s="91">
        <v>0</v>
      </c>
      <c r="AL65" s="135">
        <f t="shared" si="0"/>
        <v>0</v>
      </c>
      <c r="AM65" s="84"/>
      <c r="AN65" s="93"/>
      <c r="AO65" s="86">
        <v>0</v>
      </c>
      <c r="AP65" s="86">
        <f t="shared" si="1"/>
        <v>0</v>
      </c>
      <c r="AQ65">
        <f>VLOOKUP(L65,'Báo cáo lợi nhuận từng xe (2)'!$E$5:$K$245,7,0)</f>
        <v>0</v>
      </c>
      <c r="AR65" s="178">
        <f t="shared" si="2"/>
        <v>0</v>
      </c>
    </row>
    <row r="66" spans="1:44" hidden="1" x14ac:dyDescent="0.25">
      <c r="A66" s="84">
        <v>63</v>
      </c>
      <c r="B66" s="85">
        <v>46106</v>
      </c>
      <c r="C66" s="84">
        <v>3</v>
      </c>
      <c r="D66" s="84" t="s">
        <v>1547</v>
      </c>
      <c r="E66" s="84" t="s">
        <v>1402</v>
      </c>
      <c r="F66" s="84" t="s">
        <v>184</v>
      </c>
      <c r="G66" s="84" t="s">
        <v>1620</v>
      </c>
      <c r="H66" s="84" t="s">
        <v>1424</v>
      </c>
      <c r="I66" s="84" t="s">
        <v>1390</v>
      </c>
      <c r="J66" s="84"/>
      <c r="K66" s="86" t="s">
        <v>1311</v>
      </c>
      <c r="L66" s="84" t="s">
        <v>185</v>
      </c>
      <c r="M66" s="84" t="s">
        <v>1526</v>
      </c>
      <c r="N66" s="84"/>
      <c r="O66" s="94">
        <v>46099</v>
      </c>
      <c r="P66" s="86">
        <v>749000000</v>
      </c>
      <c r="Q66" s="86">
        <v>44940000</v>
      </c>
      <c r="R66" s="84"/>
      <c r="S66" s="84"/>
      <c r="T66" s="86"/>
      <c r="U66" s="87"/>
      <c r="V66" s="86"/>
      <c r="W66" s="86">
        <v>12000000</v>
      </c>
      <c r="X66" s="86">
        <v>692060000</v>
      </c>
      <c r="Y66" s="86">
        <v>692060000</v>
      </c>
      <c r="Z66" s="86">
        <v>0</v>
      </c>
      <c r="AA66" s="86">
        <v>704060000</v>
      </c>
      <c r="AB66" s="86">
        <v>719040000</v>
      </c>
      <c r="AC66" s="88">
        <v>46099</v>
      </c>
      <c r="AD66" s="89">
        <v>0.04</v>
      </c>
      <c r="AE66" s="84"/>
      <c r="AF66" s="90">
        <v>0</v>
      </c>
      <c r="AG66" s="84"/>
      <c r="AH66" s="89">
        <v>0.04</v>
      </c>
      <c r="AI66" s="84"/>
      <c r="AJ66" s="84"/>
      <c r="AK66" s="91">
        <v>43142400</v>
      </c>
      <c r="AL66" s="135">
        <f t="shared" si="0"/>
        <v>39220363.636363633</v>
      </c>
      <c r="AM66" s="84"/>
      <c r="AN66" s="93"/>
      <c r="AO66" s="86">
        <v>0</v>
      </c>
      <c r="AP66" s="86">
        <f t="shared" si="1"/>
        <v>82362763.636363626</v>
      </c>
      <c r="AQ66">
        <f>VLOOKUP(L66,'Báo cáo lợi nhuận từng xe (2)'!$E$5:$K$245,7,0)</f>
        <v>39220363.636363633</v>
      </c>
      <c r="AR66" s="178">
        <f t="shared" si="2"/>
        <v>0</v>
      </c>
    </row>
    <row r="67" spans="1:44" hidden="1" x14ac:dyDescent="0.25">
      <c r="A67" s="84">
        <v>64</v>
      </c>
      <c r="B67" s="85">
        <v>46107</v>
      </c>
      <c r="C67" s="84">
        <v>3</v>
      </c>
      <c r="D67" s="84" t="s">
        <v>1547</v>
      </c>
      <c r="E67" s="84" t="s">
        <v>1406</v>
      </c>
      <c r="F67" s="84" t="s">
        <v>241</v>
      </c>
      <c r="G67" s="84" t="s">
        <v>1621</v>
      </c>
      <c r="H67" s="84" t="s">
        <v>1424</v>
      </c>
      <c r="I67" s="84" t="s">
        <v>1390</v>
      </c>
      <c r="J67" s="84"/>
      <c r="K67" s="86" t="s">
        <v>1311</v>
      </c>
      <c r="L67" s="84" t="s">
        <v>242</v>
      </c>
      <c r="M67" s="84" t="s">
        <v>1526</v>
      </c>
      <c r="N67" s="84"/>
      <c r="O67" s="94">
        <v>46099</v>
      </c>
      <c r="P67" s="86">
        <v>749000000</v>
      </c>
      <c r="Q67" s="86">
        <v>44940000</v>
      </c>
      <c r="R67" s="84"/>
      <c r="S67" s="84"/>
      <c r="T67" s="86"/>
      <c r="U67" s="87"/>
      <c r="V67" s="86"/>
      <c r="W67" s="86">
        <v>12000000</v>
      </c>
      <c r="X67" s="86">
        <v>692060000</v>
      </c>
      <c r="Y67" s="86">
        <v>692060000</v>
      </c>
      <c r="Z67" s="86">
        <v>0</v>
      </c>
      <c r="AA67" s="86">
        <v>704060000</v>
      </c>
      <c r="AB67" s="86">
        <v>719040000</v>
      </c>
      <c r="AC67" s="88">
        <v>46099</v>
      </c>
      <c r="AD67" s="89">
        <v>0.04</v>
      </c>
      <c r="AE67" s="84"/>
      <c r="AF67" s="90">
        <v>0</v>
      </c>
      <c r="AG67" s="84"/>
      <c r="AH67" s="89">
        <v>0.04</v>
      </c>
      <c r="AI67" s="84"/>
      <c r="AJ67" s="84"/>
      <c r="AK67" s="91">
        <v>43142400</v>
      </c>
      <c r="AL67" s="135">
        <f t="shared" si="0"/>
        <v>39220363.636363633</v>
      </c>
      <c r="AM67" s="84"/>
      <c r="AN67" s="93"/>
      <c r="AO67" s="86">
        <v>0</v>
      </c>
      <c r="AP67" s="86">
        <f t="shared" si="1"/>
        <v>82362763.636363626</v>
      </c>
      <c r="AQ67">
        <f>VLOOKUP(L67,'Báo cáo lợi nhuận từng xe (2)'!$E$5:$K$245,7,0)</f>
        <v>39220363.636363633</v>
      </c>
      <c r="AR67" s="178">
        <f t="shared" si="2"/>
        <v>0</v>
      </c>
    </row>
    <row r="68" spans="1:44" hidden="1" x14ac:dyDescent="0.25">
      <c r="A68" s="84">
        <v>65</v>
      </c>
      <c r="B68" s="85">
        <v>46108</v>
      </c>
      <c r="C68" s="84">
        <v>3</v>
      </c>
      <c r="D68" s="84" t="s">
        <v>1547</v>
      </c>
      <c r="E68" s="84" t="s">
        <v>1407</v>
      </c>
      <c r="F68" s="84" t="s">
        <v>139</v>
      </c>
      <c r="G68" s="84" t="s">
        <v>1622</v>
      </c>
      <c r="H68" s="84" t="s">
        <v>1424</v>
      </c>
      <c r="I68" s="84" t="s">
        <v>1390</v>
      </c>
      <c r="J68" s="84"/>
      <c r="K68" s="86" t="s">
        <v>1311</v>
      </c>
      <c r="L68" s="84" t="s">
        <v>140</v>
      </c>
      <c r="M68" s="84" t="s">
        <v>1526</v>
      </c>
      <c r="N68" s="84"/>
      <c r="O68" s="94">
        <v>46100</v>
      </c>
      <c r="P68" s="86">
        <v>749000000</v>
      </c>
      <c r="Q68" s="86">
        <v>44940000</v>
      </c>
      <c r="R68" s="84"/>
      <c r="S68" s="84"/>
      <c r="T68" s="86"/>
      <c r="U68" s="87"/>
      <c r="V68" s="86">
        <v>15000000</v>
      </c>
      <c r="W68" s="86"/>
      <c r="X68" s="86">
        <v>689060000</v>
      </c>
      <c r="Y68" s="86">
        <v>689060000</v>
      </c>
      <c r="Z68" s="86">
        <v>0</v>
      </c>
      <c r="AA68" s="86">
        <v>689060000</v>
      </c>
      <c r="AB68" s="86">
        <v>719040000</v>
      </c>
      <c r="AC68" s="88">
        <v>46100</v>
      </c>
      <c r="AD68" s="89">
        <v>0.04</v>
      </c>
      <c r="AE68" s="84"/>
      <c r="AF68" s="90">
        <v>0</v>
      </c>
      <c r="AG68" s="84"/>
      <c r="AH68" s="89">
        <v>0.04</v>
      </c>
      <c r="AI68" s="84"/>
      <c r="AJ68" s="84"/>
      <c r="AK68" s="91">
        <v>57542400</v>
      </c>
      <c r="AL68" s="135">
        <f t="shared" ref="AL68:AL131" si="3">AK68/1.1</f>
        <v>52311272.727272727</v>
      </c>
      <c r="AM68" s="84"/>
      <c r="AN68" s="93"/>
      <c r="AO68" s="86">
        <v>0</v>
      </c>
      <c r="AP68" s="86">
        <f t="shared" ref="AP68:AP131" si="4">SUM(AK68:AO68)</f>
        <v>109853672.72727272</v>
      </c>
      <c r="AQ68">
        <f>VLOOKUP(L68,'Báo cáo lợi nhuận từng xe (2)'!$E$5:$K$245,7,0)</f>
        <v>52311272.727272727</v>
      </c>
      <c r="AR68" s="178">
        <f t="shared" si="2"/>
        <v>0</v>
      </c>
    </row>
    <row r="69" spans="1:44" hidden="1" x14ac:dyDescent="0.25">
      <c r="A69" s="84">
        <v>66</v>
      </c>
      <c r="B69" s="85">
        <v>46109</v>
      </c>
      <c r="C69" s="84">
        <v>3</v>
      </c>
      <c r="D69" s="84" t="s">
        <v>1607</v>
      </c>
      <c r="E69" s="84" t="s">
        <v>1368</v>
      </c>
      <c r="F69" s="84" t="s">
        <v>632</v>
      </c>
      <c r="G69" s="84" t="s">
        <v>1623</v>
      </c>
      <c r="H69" s="84" t="s">
        <v>514</v>
      </c>
      <c r="I69" s="84" t="s">
        <v>1324</v>
      </c>
      <c r="J69" s="84"/>
      <c r="K69" s="86" t="s">
        <v>1525</v>
      </c>
      <c r="L69" s="84" t="s">
        <v>633</v>
      </c>
      <c r="M69" s="84" t="s">
        <v>1542</v>
      </c>
      <c r="N69" s="84"/>
      <c r="O69" s="94">
        <v>46100</v>
      </c>
      <c r="P69" s="86">
        <v>315000000</v>
      </c>
      <c r="Q69" s="86">
        <v>18900000</v>
      </c>
      <c r="R69" s="84"/>
      <c r="S69" s="84"/>
      <c r="T69" s="86"/>
      <c r="U69" s="87"/>
      <c r="V69" s="86"/>
      <c r="W69" s="86"/>
      <c r="X69" s="86">
        <v>296100000</v>
      </c>
      <c r="Y69" s="86">
        <v>296100000</v>
      </c>
      <c r="Z69" s="86">
        <v>0</v>
      </c>
      <c r="AA69" s="86">
        <v>296100000</v>
      </c>
      <c r="AB69" s="86">
        <v>302400000</v>
      </c>
      <c r="AC69" s="88">
        <v>46100</v>
      </c>
      <c r="AD69" s="89">
        <v>0.04</v>
      </c>
      <c r="AE69" s="84"/>
      <c r="AF69" s="90">
        <v>0</v>
      </c>
      <c r="AG69" s="89">
        <v>0.03</v>
      </c>
      <c r="AH69" s="89">
        <v>7.0000000000000007E-2</v>
      </c>
      <c r="AI69" s="84"/>
      <c r="AJ69" s="84"/>
      <c r="AK69" s="91">
        <v>27027000</v>
      </c>
      <c r="AL69" s="135">
        <f t="shared" si="3"/>
        <v>24569999.999999996</v>
      </c>
      <c r="AM69" s="84"/>
      <c r="AN69" s="93"/>
      <c r="AO69" s="86">
        <v>0</v>
      </c>
      <c r="AP69" s="86">
        <f t="shared" si="4"/>
        <v>51597000</v>
      </c>
      <c r="AQ69">
        <f>VLOOKUP(L69,'Báo cáo lợi nhuận từng xe (2)'!$E$5:$K$245,7,0)</f>
        <v>24569999.999999996</v>
      </c>
      <c r="AR69" s="178">
        <f t="shared" si="2"/>
        <v>0</v>
      </c>
    </row>
    <row r="70" spans="1:44" hidden="1" x14ac:dyDescent="0.25">
      <c r="A70" s="84">
        <v>67</v>
      </c>
      <c r="B70" s="85">
        <v>46110</v>
      </c>
      <c r="C70" s="84">
        <v>3</v>
      </c>
      <c r="D70" s="84" t="s">
        <v>1607</v>
      </c>
      <c r="E70" s="84" t="s">
        <v>1410</v>
      </c>
      <c r="F70" s="84" t="s">
        <v>629</v>
      </c>
      <c r="G70" s="84" t="s">
        <v>1624</v>
      </c>
      <c r="H70" s="84" t="s">
        <v>514</v>
      </c>
      <c r="I70" s="84" t="s">
        <v>1324</v>
      </c>
      <c r="J70" s="84"/>
      <c r="K70" s="86" t="s">
        <v>1525</v>
      </c>
      <c r="L70" s="84" t="s">
        <v>630</v>
      </c>
      <c r="M70" s="84" t="s">
        <v>1542</v>
      </c>
      <c r="N70" s="84"/>
      <c r="O70" s="94">
        <v>46100</v>
      </c>
      <c r="P70" s="86">
        <v>315000000</v>
      </c>
      <c r="Q70" s="86">
        <v>18900000</v>
      </c>
      <c r="R70" s="84"/>
      <c r="S70" s="84"/>
      <c r="T70" s="86">
        <v>9450000</v>
      </c>
      <c r="U70" s="99">
        <v>0.05</v>
      </c>
      <c r="V70" s="86"/>
      <c r="W70" s="86"/>
      <c r="X70" s="86">
        <v>270900000</v>
      </c>
      <c r="Y70" s="86">
        <v>270900000</v>
      </c>
      <c r="Z70" s="86">
        <v>0</v>
      </c>
      <c r="AA70" s="86">
        <v>270900000</v>
      </c>
      <c r="AB70" s="86">
        <v>302400000</v>
      </c>
      <c r="AC70" s="88">
        <v>46100</v>
      </c>
      <c r="AD70" s="89">
        <v>0.04</v>
      </c>
      <c r="AE70" s="89"/>
      <c r="AF70" s="90">
        <v>0</v>
      </c>
      <c r="AG70" s="89">
        <v>0.03</v>
      </c>
      <c r="AH70" s="89">
        <v>7.0000000000000007E-2</v>
      </c>
      <c r="AI70" s="84"/>
      <c r="AJ70" s="98">
        <v>2.5000000000000001E-2</v>
      </c>
      <c r="AK70" s="91">
        <v>39879000</v>
      </c>
      <c r="AL70" s="135">
        <f t="shared" si="3"/>
        <v>36253636.36363636</v>
      </c>
      <c r="AM70" s="84"/>
      <c r="AN70" s="93"/>
      <c r="AO70" s="86">
        <v>0</v>
      </c>
      <c r="AP70" s="86">
        <f t="shared" si="4"/>
        <v>76132636.36363636</v>
      </c>
      <c r="AQ70">
        <f>VLOOKUP(L70,'Báo cáo lợi nhuận từng xe (2)'!$E$5:$K$245,7,0)</f>
        <v>36253636.36363636</v>
      </c>
      <c r="AR70" s="178">
        <f t="shared" ref="AR70:AR133" si="5">AL70-AQ70</f>
        <v>0</v>
      </c>
    </row>
    <row r="71" spans="1:44" hidden="1" x14ac:dyDescent="0.25">
      <c r="A71" s="84">
        <v>68</v>
      </c>
      <c r="B71" s="107">
        <v>46111</v>
      </c>
      <c r="C71" s="108">
        <v>3</v>
      </c>
      <c r="D71" s="108" t="s">
        <v>1607</v>
      </c>
      <c r="E71" s="108" t="s">
        <v>1411</v>
      </c>
      <c r="F71" s="108" t="s">
        <v>202</v>
      </c>
      <c r="G71" s="108" t="s">
        <v>1625</v>
      </c>
      <c r="H71" s="108" t="s">
        <v>106</v>
      </c>
      <c r="I71" s="108" t="s">
        <v>106</v>
      </c>
      <c r="J71" s="108"/>
      <c r="K71" s="97" t="s">
        <v>1311</v>
      </c>
      <c r="L71" s="108" t="s">
        <v>203</v>
      </c>
      <c r="M71" s="108" t="s">
        <v>1526</v>
      </c>
      <c r="N71" s="108"/>
      <c r="O71" s="109">
        <v>46101</v>
      </c>
      <c r="P71" s="97">
        <v>749000000</v>
      </c>
      <c r="Q71" s="97">
        <v>44940000</v>
      </c>
      <c r="R71" s="108"/>
      <c r="S71" s="108"/>
      <c r="T71" s="97"/>
      <c r="U71" s="108"/>
      <c r="V71" s="97">
        <v>15000000</v>
      </c>
      <c r="W71" s="97">
        <v>5000000</v>
      </c>
      <c r="X71" s="97">
        <v>684060000</v>
      </c>
      <c r="Y71" s="97">
        <v>689060000</v>
      </c>
      <c r="Z71" s="97">
        <v>-5000000</v>
      </c>
      <c r="AA71" s="97">
        <v>689060000</v>
      </c>
      <c r="AB71" s="97">
        <v>719040000</v>
      </c>
      <c r="AC71" s="88">
        <v>46101</v>
      </c>
      <c r="AD71" s="110">
        <v>0.04</v>
      </c>
      <c r="AE71" s="108"/>
      <c r="AF71" s="90">
        <v>0</v>
      </c>
      <c r="AG71" s="108"/>
      <c r="AH71" s="110">
        <v>0.04</v>
      </c>
      <c r="AI71" s="108"/>
      <c r="AJ71" s="108"/>
      <c r="AK71" s="97">
        <v>57542400</v>
      </c>
      <c r="AL71" s="135">
        <f t="shared" si="3"/>
        <v>52311272.727272727</v>
      </c>
      <c r="AM71" s="108"/>
      <c r="AN71" s="111"/>
      <c r="AO71" s="97">
        <v>0</v>
      </c>
      <c r="AP71" s="97">
        <f t="shared" si="4"/>
        <v>109853672.72727272</v>
      </c>
      <c r="AQ71">
        <f>VLOOKUP(L71,'Báo cáo lợi nhuận từng xe (2)'!$E$5:$K$245,7,0)</f>
        <v>52311272.727272727</v>
      </c>
      <c r="AR71" s="178">
        <f t="shared" si="5"/>
        <v>0</v>
      </c>
    </row>
    <row r="72" spans="1:44" hidden="1" x14ac:dyDescent="0.25">
      <c r="A72" s="84">
        <v>69</v>
      </c>
      <c r="B72" s="85">
        <v>46112</v>
      </c>
      <c r="C72" s="84">
        <v>3</v>
      </c>
      <c r="D72" s="84" t="s">
        <v>1607</v>
      </c>
      <c r="E72" s="84" t="s">
        <v>1316</v>
      </c>
      <c r="F72" s="84" t="s">
        <v>584</v>
      </c>
      <c r="G72" s="84" t="s">
        <v>1626</v>
      </c>
      <c r="H72" s="84" t="s">
        <v>1627</v>
      </c>
      <c r="I72" s="84" t="s">
        <v>1324</v>
      </c>
      <c r="J72" s="84"/>
      <c r="K72" s="86" t="s">
        <v>1525</v>
      </c>
      <c r="L72" s="84" t="s">
        <v>585</v>
      </c>
      <c r="M72" s="84" t="s">
        <v>1542</v>
      </c>
      <c r="N72" s="84"/>
      <c r="O72" s="94">
        <v>46101</v>
      </c>
      <c r="P72" s="86">
        <v>315000000</v>
      </c>
      <c r="Q72" s="86">
        <v>18900000</v>
      </c>
      <c r="R72" s="84"/>
      <c r="S72" s="84"/>
      <c r="T72" s="86"/>
      <c r="U72" s="87"/>
      <c r="V72" s="86"/>
      <c r="W72" s="86"/>
      <c r="X72" s="86">
        <v>296100000</v>
      </c>
      <c r="Y72" s="86">
        <v>296100000</v>
      </c>
      <c r="Z72" s="86">
        <v>0</v>
      </c>
      <c r="AA72" s="86">
        <v>296100000</v>
      </c>
      <c r="AB72" s="86">
        <v>302400000</v>
      </c>
      <c r="AC72" s="88">
        <v>46101</v>
      </c>
      <c r="AD72" s="89">
        <v>0.04</v>
      </c>
      <c r="AE72" s="84"/>
      <c r="AF72" s="90">
        <v>0</v>
      </c>
      <c r="AG72" s="84"/>
      <c r="AH72" s="89">
        <v>0.04</v>
      </c>
      <c r="AI72" s="84"/>
      <c r="AJ72" s="84"/>
      <c r="AK72" s="91">
        <v>18144000</v>
      </c>
      <c r="AL72" s="135">
        <f t="shared" si="3"/>
        <v>16494545.454545453</v>
      </c>
      <c r="AM72" s="84"/>
      <c r="AN72" s="93"/>
      <c r="AO72" s="86">
        <v>0</v>
      </c>
      <c r="AP72" s="86">
        <f t="shared" si="4"/>
        <v>34638545.454545453</v>
      </c>
      <c r="AQ72">
        <f>VLOOKUP(L72,'Báo cáo lợi nhuận từng xe (2)'!$E$5:$K$245,7,0)</f>
        <v>16494545.454545453</v>
      </c>
      <c r="AR72" s="178">
        <f t="shared" si="5"/>
        <v>0</v>
      </c>
    </row>
    <row r="73" spans="1:44" hidden="1" x14ac:dyDescent="0.25">
      <c r="A73" s="84">
        <v>70</v>
      </c>
      <c r="B73" s="85">
        <v>46112</v>
      </c>
      <c r="C73" s="84">
        <v>3</v>
      </c>
      <c r="D73" s="84" t="s">
        <v>1607</v>
      </c>
      <c r="E73" s="84" t="s">
        <v>1344</v>
      </c>
      <c r="F73" s="84" t="s">
        <v>172</v>
      </c>
      <c r="G73" s="84" t="s">
        <v>1628</v>
      </c>
      <c r="H73" s="84" t="s">
        <v>106</v>
      </c>
      <c r="I73" s="84" t="s">
        <v>106</v>
      </c>
      <c r="J73" s="84"/>
      <c r="K73" s="86" t="s">
        <v>1311</v>
      </c>
      <c r="L73" s="84" t="s">
        <v>173</v>
      </c>
      <c r="M73" s="84" t="s">
        <v>1542</v>
      </c>
      <c r="N73" s="84"/>
      <c r="O73" s="94">
        <v>46101</v>
      </c>
      <c r="P73" s="86">
        <v>749000000</v>
      </c>
      <c r="Q73" s="86">
        <v>44940000</v>
      </c>
      <c r="R73" s="84"/>
      <c r="S73" s="84"/>
      <c r="T73" s="86"/>
      <c r="U73" s="87"/>
      <c r="V73" s="86"/>
      <c r="W73" s="86"/>
      <c r="X73" s="86">
        <v>704060000</v>
      </c>
      <c r="Y73" s="86">
        <v>704060000</v>
      </c>
      <c r="Z73" s="86">
        <v>0</v>
      </c>
      <c r="AA73" s="86">
        <v>704060000</v>
      </c>
      <c r="AB73" s="86">
        <v>719040000</v>
      </c>
      <c r="AC73" s="88">
        <v>46101</v>
      </c>
      <c r="AD73" s="89">
        <v>0.04</v>
      </c>
      <c r="AE73" s="84"/>
      <c r="AF73" s="90">
        <v>0</v>
      </c>
      <c r="AG73" s="84"/>
      <c r="AH73" s="89">
        <v>0.04</v>
      </c>
      <c r="AI73" s="84"/>
      <c r="AJ73" s="84"/>
      <c r="AK73" s="91">
        <v>43142400</v>
      </c>
      <c r="AL73" s="135">
        <f t="shared" si="3"/>
        <v>39220363.636363633</v>
      </c>
      <c r="AM73" s="84"/>
      <c r="AN73" s="93"/>
      <c r="AO73" s="86">
        <v>0</v>
      </c>
      <c r="AP73" s="86">
        <f t="shared" si="4"/>
        <v>82362763.636363626</v>
      </c>
      <c r="AQ73">
        <f>VLOOKUP(L73,'Báo cáo lợi nhuận từng xe (2)'!$E$5:$K$245,7,0)</f>
        <v>39220363.636363633</v>
      </c>
      <c r="AR73" s="178">
        <f t="shared" si="5"/>
        <v>0</v>
      </c>
    </row>
    <row r="74" spans="1:44" hidden="1" x14ac:dyDescent="0.25">
      <c r="A74" s="84">
        <v>71</v>
      </c>
      <c r="B74" s="85">
        <v>46112</v>
      </c>
      <c r="C74" s="84">
        <v>3</v>
      </c>
      <c r="D74" s="84" t="s">
        <v>1607</v>
      </c>
      <c r="E74" s="84" t="s">
        <v>1412</v>
      </c>
      <c r="F74" s="84" t="s">
        <v>346</v>
      </c>
      <c r="G74" s="84" t="s">
        <v>1629</v>
      </c>
      <c r="H74" s="84" t="s">
        <v>1332</v>
      </c>
      <c r="I74" s="84" t="s">
        <v>1324</v>
      </c>
      <c r="J74" s="84"/>
      <c r="K74" s="86" t="s">
        <v>1332</v>
      </c>
      <c r="L74" s="84" t="s">
        <v>347</v>
      </c>
      <c r="M74" s="84" t="s">
        <v>1522</v>
      </c>
      <c r="N74" s="84"/>
      <c r="O74" s="94">
        <v>46101</v>
      </c>
      <c r="P74" s="86">
        <v>819000000</v>
      </c>
      <c r="Q74" s="86">
        <v>49140000</v>
      </c>
      <c r="R74" s="84"/>
      <c r="S74" s="84"/>
      <c r="T74" s="86"/>
      <c r="U74" s="87"/>
      <c r="V74" s="86"/>
      <c r="W74" s="86"/>
      <c r="X74" s="86">
        <v>769860000</v>
      </c>
      <c r="Y74" s="86">
        <v>769860000</v>
      </c>
      <c r="Z74" s="86">
        <v>0</v>
      </c>
      <c r="AA74" s="86">
        <v>769860000</v>
      </c>
      <c r="AB74" s="86">
        <v>786240000</v>
      </c>
      <c r="AC74" s="88">
        <v>46101</v>
      </c>
      <c r="AD74" s="89">
        <v>0.04</v>
      </c>
      <c r="AE74" s="84"/>
      <c r="AF74" s="90">
        <v>0</v>
      </c>
      <c r="AG74" s="84"/>
      <c r="AH74" s="89">
        <v>0.04</v>
      </c>
      <c r="AI74" s="84"/>
      <c r="AJ74" s="84"/>
      <c r="AK74" s="91">
        <v>47174400</v>
      </c>
      <c r="AL74" s="135">
        <f t="shared" si="3"/>
        <v>42885818.18181818</v>
      </c>
      <c r="AM74" s="84"/>
      <c r="AN74" s="93"/>
      <c r="AO74" s="86">
        <v>0</v>
      </c>
      <c r="AP74" s="86">
        <f t="shared" si="4"/>
        <v>90060218.181818187</v>
      </c>
      <c r="AQ74">
        <f>VLOOKUP(L74,'Báo cáo lợi nhuận từng xe (2)'!$E$5:$K$245,7,0)</f>
        <v>42885818.18181818</v>
      </c>
      <c r="AR74" s="178">
        <f t="shared" si="5"/>
        <v>0</v>
      </c>
    </row>
    <row r="75" spans="1:44" hidden="1" x14ac:dyDescent="0.25">
      <c r="A75" s="84">
        <v>72</v>
      </c>
      <c r="B75" s="85">
        <v>46112</v>
      </c>
      <c r="C75" s="84">
        <v>3</v>
      </c>
      <c r="D75" s="84" t="s">
        <v>1532</v>
      </c>
      <c r="E75" s="84" t="s">
        <v>1331</v>
      </c>
      <c r="F75" s="100" t="s">
        <v>259</v>
      </c>
      <c r="G75" s="84" t="s">
        <v>1630</v>
      </c>
      <c r="H75" s="84" t="s">
        <v>1311</v>
      </c>
      <c r="I75" s="84" t="s">
        <v>106</v>
      </c>
      <c r="J75" s="84"/>
      <c r="K75" s="86" t="s">
        <v>1311</v>
      </c>
      <c r="L75" s="84" t="s">
        <v>260</v>
      </c>
      <c r="M75" s="84" t="s">
        <v>1522</v>
      </c>
      <c r="N75" s="84"/>
      <c r="O75" s="94">
        <v>46100</v>
      </c>
      <c r="P75" s="86">
        <v>749000000</v>
      </c>
      <c r="Q75" s="86"/>
      <c r="R75" s="89">
        <v>7.0000000000000007E-2</v>
      </c>
      <c r="S75" s="103">
        <v>5.0000000000000001E-3</v>
      </c>
      <c r="T75" s="93"/>
      <c r="U75" s="87"/>
      <c r="V75" s="86"/>
      <c r="W75" s="86">
        <v>6000000</v>
      </c>
      <c r="X75" s="86">
        <v>739255000</v>
      </c>
      <c r="Y75" s="86">
        <v>739255000</v>
      </c>
      <c r="Z75" s="86">
        <v>0</v>
      </c>
      <c r="AA75" s="86">
        <v>745255000</v>
      </c>
      <c r="AB75" s="86">
        <v>719040000</v>
      </c>
      <c r="AC75" s="88">
        <v>46100</v>
      </c>
      <c r="AD75" s="89">
        <v>0.04</v>
      </c>
      <c r="AE75" s="84"/>
      <c r="AF75" s="90">
        <v>0</v>
      </c>
      <c r="AG75" s="84"/>
      <c r="AH75" s="89">
        <v>0.04</v>
      </c>
      <c r="AI75" s="84"/>
      <c r="AJ75" s="84"/>
      <c r="AK75" s="91">
        <v>5093200</v>
      </c>
      <c r="AL75" s="135">
        <f t="shared" si="3"/>
        <v>4630181.8181818174</v>
      </c>
      <c r="AM75" s="105">
        <v>1498000</v>
      </c>
      <c r="AN75" s="93"/>
      <c r="AO75" s="86">
        <v>0</v>
      </c>
      <c r="AP75" s="86">
        <f t="shared" si="4"/>
        <v>11221381.818181816</v>
      </c>
      <c r="AQ75">
        <f>VLOOKUP(L75,'Báo cáo lợi nhuận từng xe (2)'!$E$5:$K$245,7,0)</f>
        <v>4630181.8181818174</v>
      </c>
      <c r="AR75" s="178">
        <f t="shared" si="5"/>
        <v>0</v>
      </c>
    </row>
    <row r="76" spans="1:44" hidden="1" x14ac:dyDescent="0.25">
      <c r="A76" s="84">
        <v>73</v>
      </c>
      <c r="B76" s="85">
        <v>46112</v>
      </c>
      <c r="C76" s="84">
        <v>3</v>
      </c>
      <c r="D76" s="84" t="s">
        <v>1532</v>
      </c>
      <c r="E76" s="84" t="s">
        <v>1404</v>
      </c>
      <c r="F76" s="84" t="s">
        <v>686</v>
      </c>
      <c r="G76" s="84" t="s">
        <v>1631</v>
      </c>
      <c r="H76" s="84" t="s">
        <v>514</v>
      </c>
      <c r="I76" s="84" t="s">
        <v>1324</v>
      </c>
      <c r="J76" s="84"/>
      <c r="K76" s="86" t="s">
        <v>1525</v>
      </c>
      <c r="L76" s="84" t="s">
        <v>687</v>
      </c>
      <c r="M76" s="84" t="s">
        <v>1522</v>
      </c>
      <c r="N76" s="84"/>
      <c r="O76" s="94">
        <v>46099</v>
      </c>
      <c r="P76" s="86">
        <v>315000000</v>
      </c>
      <c r="Q76" s="86">
        <v>18900000</v>
      </c>
      <c r="R76" s="95"/>
      <c r="S76" s="84"/>
      <c r="T76" s="93"/>
      <c r="U76" s="87"/>
      <c r="V76" s="86"/>
      <c r="W76" s="86"/>
      <c r="X76" s="86">
        <v>296100000</v>
      </c>
      <c r="Y76" s="86">
        <v>296100000</v>
      </c>
      <c r="Z76" s="86">
        <v>0</v>
      </c>
      <c r="AA76" s="86">
        <v>296100000</v>
      </c>
      <c r="AB76" s="86">
        <v>302400000</v>
      </c>
      <c r="AC76" s="88">
        <v>46099</v>
      </c>
      <c r="AD76" s="89">
        <v>0.04</v>
      </c>
      <c r="AE76" s="84"/>
      <c r="AF76" s="90">
        <v>0</v>
      </c>
      <c r="AG76" s="101">
        <v>0.03</v>
      </c>
      <c r="AH76" s="89">
        <v>7.0000000000000007E-2</v>
      </c>
      <c r="AI76" s="84"/>
      <c r="AJ76" s="84"/>
      <c r="AK76" s="91">
        <v>27027000</v>
      </c>
      <c r="AL76" s="135">
        <f t="shared" si="3"/>
        <v>24569999.999999996</v>
      </c>
      <c r="AM76" s="84"/>
      <c r="AN76" s="93"/>
      <c r="AO76" s="86">
        <v>0</v>
      </c>
      <c r="AP76" s="86">
        <f t="shared" si="4"/>
        <v>51597000</v>
      </c>
      <c r="AQ76">
        <f>VLOOKUP(L76,'Báo cáo lợi nhuận từng xe (2)'!$E$5:$K$245,7,0)</f>
        <v>24569999.999999996</v>
      </c>
      <c r="AR76" s="178">
        <f t="shared" si="5"/>
        <v>0</v>
      </c>
    </row>
    <row r="77" spans="1:44" hidden="1" x14ac:dyDescent="0.25">
      <c r="A77" s="84">
        <v>74</v>
      </c>
      <c r="B77" s="85">
        <v>46112</v>
      </c>
      <c r="C77" s="84">
        <v>3</v>
      </c>
      <c r="D77" s="84" t="s">
        <v>1532</v>
      </c>
      <c r="E77" s="84" t="s">
        <v>1385</v>
      </c>
      <c r="F77" s="84" t="s">
        <v>175</v>
      </c>
      <c r="G77" s="84" t="s">
        <v>1632</v>
      </c>
      <c r="H77" s="84" t="s">
        <v>1311</v>
      </c>
      <c r="I77" s="84" t="s">
        <v>106</v>
      </c>
      <c r="J77" s="84"/>
      <c r="K77" s="86" t="s">
        <v>1311</v>
      </c>
      <c r="L77" s="84" t="s">
        <v>176</v>
      </c>
      <c r="M77" s="84" t="s">
        <v>1522</v>
      </c>
      <c r="N77" s="84"/>
      <c r="O77" s="94">
        <v>46100</v>
      </c>
      <c r="P77" s="86">
        <v>749000000</v>
      </c>
      <c r="Q77" s="86">
        <v>44940000</v>
      </c>
      <c r="R77" s="95"/>
      <c r="S77" s="84"/>
      <c r="T77" s="93"/>
      <c r="U77" s="87"/>
      <c r="V77" s="86"/>
      <c r="W77" s="86"/>
      <c r="X77" s="86">
        <v>704060000</v>
      </c>
      <c r="Y77" s="86">
        <v>704060000</v>
      </c>
      <c r="Z77" s="86">
        <v>0</v>
      </c>
      <c r="AA77" s="86">
        <v>704060000</v>
      </c>
      <c r="AB77" s="86">
        <v>719040000</v>
      </c>
      <c r="AC77" s="88">
        <v>46100</v>
      </c>
      <c r="AD77" s="89">
        <v>0.04</v>
      </c>
      <c r="AE77" s="84"/>
      <c r="AF77" s="90">
        <v>0</v>
      </c>
      <c r="AG77" s="84"/>
      <c r="AH77" s="89">
        <v>0.04</v>
      </c>
      <c r="AI77" s="84"/>
      <c r="AJ77" s="84"/>
      <c r="AK77" s="91">
        <v>43142400</v>
      </c>
      <c r="AL77" s="135">
        <f t="shared" si="3"/>
        <v>39220363.636363633</v>
      </c>
      <c r="AM77" s="84"/>
      <c r="AN77" s="93"/>
      <c r="AO77" s="86">
        <v>0</v>
      </c>
      <c r="AP77" s="86">
        <f t="shared" si="4"/>
        <v>82362763.636363626</v>
      </c>
      <c r="AQ77">
        <f>VLOOKUP(L77,'Báo cáo lợi nhuận từng xe (2)'!$E$5:$K$245,7,0)</f>
        <v>39220363.636363633</v>
      </c>
      <c r="AR77" s="178">
        <f t="shared" si="5"/>
        <v>0</v>
      </c>
    </row>
    <row r="78" spans="1:44" hidden="1" x14ac:dyDescent="0.25">
      <c r="A78" s="84">
        <v>75</v>
      </c>
      <c r="B78" s="112">
        <v>46112</v>
      </c>
      <c r="C78" s="113">
        <v>3</v>
      </c>
      <c r="D78" s="113" t="s">
        <v>1607</v>
      </c>
      <c r="E78" s="113" t="s">
        <v>1411</v>
      </c>
      <c r="F78" s="113" t="s">
        <v>358</v>
      </c>
      <c r="G78" s="113" t="s">
        <v>1633</v>
      </c>
      <c r="H78" s="113" t="s">
        <v>1332</v>
      </c>
      <c r="I78" s="113" t="s">
        <v>1324</v>
      </c>
      <c r="J78" s="113"/>
      <c r="K78" s="114" t="s">
        <v>1332</v>
      </c>
      <c r="L78" s="113" t="s">
        <v>359</v>
      </c>
      <c r="M78" s="113" t="s">
        <v>1522</v>
      </c>
      <c r="N78" s="113"/>
      <c r="O78" s="115">
        <v>46102</v>
      </c>
      <c r="P78" s="114">
        <v>819000000</v>
      </c>
      <c r="Q78" s="114">
        <v>49140000</v>
      </c>
      <c r="R78" s="113"/>
      <c r="S78" s="116">
        <v>5.0000000000000001E-3</v>
      </c>
      <c r="T78" s="114">
        <v>24570000</v>
      </c>
      <c r="U78" s="79"/>
      <c r="V78" s="114"/>
      <c r="W78" s="114">
        <v>3000000</v>
      </c>
      <c r="X78" s="114">
        <v>738638550</v>
      </c>
      <c r="Y78" s="114">
        <v>738638550</v>
      </c>
      <c r="Z78" s="114">
        <v>0</v>
      </c>
      <c r="AA78" s="114">
        <v>741638550</v>
      </c>
      <c r="AB78" s="84">
        <v>786240000</v>
      </c>
      <c r="AC78" s="88">
        <v>46102</v>
      </c>
      <c r="AD78" s="117">
        <v>0.04</v>
      </c>
      <c r="AE78" s="89"/>
      <c r="AF78" s="90">
        <v>0</v>
      </c>
      <c r="AG78" s="113"/>
      <c r="AH78" s="117">
        <v>0.04</v>
      </c>
      <c r="AI78" s="113"/>
      <c r="AJ78" s="113"/>
      <c r="AK78" s="118">
        <v>83311186.5</v>
      </c>
      <c r="AL78" s="135">
        <f t="shared" si="3"/>
        <v>75737442.272727266</v>
      </c>
      <c r="AM78" s="119">
        <v>1460580</v>
      </c>
      <c r="AN78" s="120"/>
      <c r="AO78" s="114">
        <v>15000000</v>
      </c>
      <c r="AP78" s="114">
        <f t="shared" si="4"/>
        <v>175509208.77272725</v>
      </c>
      <c r="AQ78">
        <f>VLOOKUP(L78,'Báo cáo lợi nhuận từng xe (2)'!$E$5:$K$245,7,0)</f>
        <v>75737442.272727266</v>
      </c>
      <c r="AR78" s="178">
        <f t="shared" si="5"/>
        <v>0</v>
      </c>
    </row>
    <row r="79" spans="1:44" hidden="1" x14ac:dyDescent="0.25">
      <c r="A79" s="84">
        <v>76</v>
      </c>
      <c r="B79" s="85">
        <v>46112</v>
      </c>
      <c r="C79" s="84">
        <v>3</v>
      </c>
      <c r="D79" s="84" t="s">
        <v>1607</v>
      </c>
      <c r="E79" s="84" t="s">
        <v>1421</v>
      </c>
      <c r="F79" s="84" t="s">
        <v>220</v>
      </c>
      <c r="G79" s="84" t="s">
        <v>1634</v>
      </c>
      <c r="H79" s="84" t="s">
        <v>1311</v>
      </c>
      <c r="I79" s="84" t="s">
        <v>106</v>
      </c>
      <c r="J79" s="84"/>
      <c r="K79" s="86" t="s">
        <v>1311</v>
      </c>
      <c r="L79" s="84" t="s">
        <v>221</v>
      </c>
      <c r="M79" s="84" t="s">
        <v>1542</v>
      </c>
      <c r="N79" s="84"/>
      <c r="O79" s="94">
        <v>46102</v>
      </c>
      <c r="P79" s="86">
        <v>749000000</v>
      </c>
      <c r="Q79" s="86">
        <v>44940000</v>
      </c>
      <c r="R79" s="84"/>
      <c r="S79" s="84"/>
      <c r="T79" s="86"/>
      <c r="U79" s="87"/>
      <c r="V79" s="86"/>
      <c r="W79" s="86"/>
      <c r="X79" s="86">
        <v>704060000</v>
      </c>
      <c r="Y79" s="86">
        <v>704060000</v>
      </c>
      <c r="Z79" s="86">
        <v>0</v>
      </c>
      <c r="AA79" s="86">
        <v>704060000</v>
      </c>
      <c r="AB79" s="86">
        <v>719040000</v>
      </c>
      <c r="AC79" s="88">
        <v>46102</v>
      </c>
      <c r="AD79" s="89">
        <v>0.04</v>
      </c>
      <c r="AE79" s="84"/>
      <c r="AF79" s="90">
        <v>0</v>
      </c>
      <c r="AG79" s="84"/>
      <c r="AH79" s="89">
        <v>0.04</v>
      </c>
      <c r="AI79" s="84"/>
      <c r="AJ79" s="84"/>
      <c r="AK79" s="91">
        <v>43142400</v>
      </c>
      <c r="AL79" s="135">
        <f t="shared" si="3"/>
        <v>39220363.636363633</v>
      </c>
      <c r="AM79" s="84"/>
      <c r="AN79" s="93"/>
      <c r="AO79" s="86">
        <v>0</v>
      </c>
      <c r="AP79" s="86">
        <f t="shared" si="4"/>
        <v>82362763.636363626</v>
      </c>
      <c r="AQ79">
        <f>VLOOKUP(L79,'Báo cáo lợi nhuận từng xe (2)'!$E$5:$K$245,7,0)</f>
        <v>39220363.636363633</v>
      </c>
      <c r="AR79" s="178">
        <f t="shared" si="5"/>
        <v>0</v>
      </c>
    </row>
    <row r="80" spans="1:44" hidden="1" x14ac:dyDescent="0.25">
      <c r="A80" s="84">
        <v>77</v>
      </c>
      <c r="B80" s="121">
        <v>46112</v>
      </c>
      <c r="C80" s="122">
        <v>3</v>
      </c>
      <c r="D80" s="122" t="s">
        <v>1547</v>
      </c>
      <c r="E80" s="122" t="s">
        <v>1402</v>
      </c>
      <c r="F80" s="122" t="s">
        <v>418</v>
      </c>
      <c r="G80" s="122" t="s">
        <v>1635</v>
      </c>
      <c r="H80" s="122" t="s">
        <v>1329</v>
      </c>
      <c r="I80" s="122" t="s">
        <v>1324</v>
      </c>
      <c r="J80" s="122"/>
      <c r="K80" s="92" t="s">
        <v>1541</v>
      </c>
      <c r="L80" s="122" t="s">
        <v>419</v>
      </c>
      <c r="M80" s="122" t="s">
        <v>1526</v>
      </c>
      <c r="N80" s="122"/>
      <c r="O80" s="123">
        <v>46101</v>
      </c>
      <c r="P80" s="92">
        <v>529000000</v>
      </c>
      <c r="Q80" s="92">
        <v>31740000</v>
      </c>
      <c r="R80" s="122"/>
      <c r="S80" s="122"/>
      <c r="T80" s="92"/>
      <c r="U80" s="122"/>
      <c r="V80" s="92"/>
      <c r="W80" s="92"/>
      <c r="X80" s="92">
        <v>497260000</v>
      </c>
      <c r="Y80" s="92">
        <v>497260000</v>
      </c>
      <c r="Z80" s="92">
        <v>0</v>
      </c>
      <c r="AA80" s="92">
        <v>497260000</v>
      </c>
      <c r="AB80" s="92">
        <v>507840000</v>
      </c>
      <c r="AC80" s="88">
        <v>46086</v>
      </c>
      <c r="AD80" s="124">
        <v>0.04</v>
      </c>
      <c r="AE80" s="122"/>
      <c r="AF80" s="90">
        <v>0</v>
      </c>
      <c r="AG80" s="122"/>
      <c r="AH80" s="124">
        <v>0.04</v>
      </c>
      <c r="AI80" s="122"/>
      <c r="AJ80" s="122"/>
      <c r="AK80" s="91">
        <v>30470400</v>
      </c>
      <c r="AL80" s="135">
        <f t="shared" si="3"/>
        <v>27700363.636363633</v>
      </c>
      <c r="AM80" s="122"/>
      <c r="AN80" s="125"/>
      <c r="AO80" s="86">
        <v>0</v>
      </c>
      <c r="AP80" s="92">
        <f t="shared" si="4"/>
        <v>58170763.636363633</v>
      </c>
      <c r="AQ80">
        <f>VLOOKUP(L80,'Báo cáo lợi nhuận từng xe (2)'!$E$5:$K$245,7,0)</f>
        <v>27700363.636363633</v>
      </c>
      <c r="AR80" s="178">
        <f t="shared" si="5"/>
        <v>0</v>
      </c>
    </row>
    <row r="81" spans="1:44" hidden="1" x14ac:dyDescent="0.25">
      <c r="A81" s="84">
        <v>78</v>
      </c>
      <c r="B81" s="85">
        <v>46112</v>
      </c>
      <c r="C81" s="84">
        <v>3</v>
      </c>
      <c r="D81" s="84" t="s">
        <v>1547</v>
      </c>
      <c r="E81" s="84" t="s">
        <v>1407</v>
      </c>
      <c r="F81" s="84" t="s">
        <v>303</v>
      </c>
      <c r="G81" s="84" t="s">
        <v>1636</v>
      </c>
      <c r="H81" s="84" t="s">
        <v>1424</v>
      </c>
      <c r="I81" s="84" t="s">
        <v>1390</v>
      </c>
      <c r="J81" s="84"/>
      <c r="K81" s="86" t="s">
        <v>1311</v>
      </c>
      <c r="L81" s="84" t="s">
        <v>304</v>
      </c>
      <c r="M81" s="84" t="s">
        <v>1526</v>
      </c>
      <c r="N81" s="84"/>
      <c r="O81" s="94">
        <v>46101</v>
      </c>
      <c r="P81" s="86">
        <v>749000000</v>
      </c>
      <c r="Q81" s="86">
        <v>44940000</v>
      </c>
      <c r="R81" s="84"/>
      <c r="S81" s="84"/>
      <c r="T81" s="86">
        <v>22470000</v>
      </c>
      <c r="U81" s="87"/>
      <c r="V81" s="86">
        <v>15000000</v>
      </c>
      <c r="W81" s="86"/>
      <c r="X81" s="86">
        <v>666590000</v>
      </c>
      <c r="Y81" s="86">
        <v>666590000</v>
      </c>
      <c r="Z81" s="86">
        <v>0</v>
      </c>
      <c r="AA81" s="86">
        <v>666590000</v>
      </c>
      <c r="AB81" s="86">
        <v>719040000</v>
      </c>
      <c r="AC81" s="88">
        <v>46101</v>
      </c>
      <c r="AD81" s="89">
        <v>0.04</v>
      </c>
      <c r="AE81" s="89"/>
      <c r="AF81" s="90">
        <v>0</v>
      </c>
      <c r="AG81" s="84"/>
      <c r="AH81" s="89">
        <v>0.04</v>
      </c>
      <c r="AI81" s="84"/>
      <c r="AJ81" s="84"/>
      <c r="AK81" s="91">
        <v>72447700</v>
      </c>
      <c r="AL81" s="135">
        <f t="shared" si="3"/>
        <v>65861545.454545446</v>
      </c>
      <c r="AM81" s="84"/>
      <c r="AN81" s="93"/>
      <c r="AO81" s="86">
        <v>0</v>
      </c>
      <c r="AP81" s="86">
        <f t="shared" si="4"/>
        <v>138309245.45454544</v>
      </c>
      <c r="AQ81">
        <f>VLOOKUP(L81,'Báo cáo lợi nhuận từng xe (2)'!$E$5:$K$245,7,0)</f>
        <v>65861545.454545446</v>
      </c>
      <c r="AR81" s="178">
        <f t="shared" si="5"/>
        <v>0</v>
      </c>
    </row>
    <row r="82" spans="1:44" hidden="1" x14ac:dyDescent="0.25">
      <c r="A82" s="84">
        <v>79</v>
      </c>
      <c r="B82" s="85">
        <v>46112</v>
      </c>
      <c r="C82" s="84">
        <v>3</v>
      </c>
      <c r="D82" s="84" t="s">
        <v>1547</v>
      </c>
      <c r="E82" s="84" t="s">
        <v>1402</v>
      </c>
      <c r="F82" s="84" t="s">
        <v>73</v>
      </c>
      <c r="G82" s="84" t="s">
        <v>1637</v>
      </c>
      <c r="H82" s="84" t="s">
        <v>1561</v>
      </c>
      <c r="I82" s="84" t="s">
        <v>1366</v>
      </c>
      <c r="J82" s="84"/>
      <c r="K82" s="86" t="s">
        <v>1638</v>
      </c>
      <c r="L82" s="84" t="s">
        <v>75</v>
      </c>
      <c r="M82" s="84" t="s">
        <v>1522</v>
      </c>
      <c r="N82" s="84"/>
      <c r="O82" s="94">
        <v>46101</v>
      </c>
      <c r="P82" s="86">
        <v>689000000</v>
      </c>
      <c r="Q82" s="86">
        <v>41340000</v>
      </c>
      <c r="R82" s="84"/>
      <c r="S82" s="84"/>
      <c r="T82" s="89"/>
      <c r="U82" s="99"/>
      <c r="V82" s="86"/>
      <c r="W82" s="86">
        <v>12000000</v>
      </c>
      <c r="X82" s="86">
        <v>635660000</v>
      </c>
      <c r="Y82" s="86">
        <v>635660000</v>
      </c>
      <c r="Z82" s="86">
        <v>0</v>
      </c>
      <c r="AA82" s="86">
        <v>647660000</v>
      </c>
      <c r="AB82" s="86">
        <v>661440000</v>
      </c>
      <c r="AC82" s="88">
        <v>46101</v>
      </c>
      <c r="AD82" s="89">
        <v>0.04</v>
      </c>
      <c r="AE82" s="84"/>
      <c r="AF82" s="90">
        <v>0</v>
      </c>
      <c r="AG82" s="84"/>
      <c r="AH82" s="89">
        <v>0.04</v>
      </c>
      <c r="AI82" s="84"/>
      <c r="AJ82" s="84"/>
      <c r="AK82" s="91">
        <v>39686400</v>
      </c>
      <c r="AL82" s="135">
        <f t="shared" si="3"/>
        <v>36078545.454545453</v>
      </c>
      <c r="AM82" s="84"/>
      <c r="AN82" s="93"/>
      <c r="AO82" s="86">
        <v>0</v>
      </c>
      <c r="AP82" s="86">
        <f t="shared" si="4"/>
        <v>75764945.454545453</v>
      </c>
      <c r="AQ82">
        <f>VLOOKUP(L82,'Báo cáo lợi nhuận từng xe (2)'!$E$5:$K$245,7,0)</f>
        <v>36078545.454545453</v>
      </c>
      <c r="AR82" s="178">
        <f t="shared" si="5"/>
        <v>0</v>
      </c>
    </row>
    <row r="83" spans="1:44" hidden="1" x14ac:dyDescent="0.25">
      <c r="A83" s="84">
        <v>80</v>
      </c>
      <c r="B83" s="85">
        <v>46112</v>
      </c>
      <c r="C83" s="84">
        <v>3</v>
      </c>
      <c r="D83" s="84" t="s">
        <v>1547</v>
      </c>
      <c r="E83" s="84" t="s">
        <v>1358</v>
      </c>
      <c r="F83" s="84" t="s">
        <v>70</v>
      </c>
      <c r="G83" s="84" t="s">
        <v>1639</v>
      </c>
      <c r="H83" s="84" t="s">
        <v>1561</v>
      </c>
      <c r="I83" s="84" t="s">
        <v>1422</v>
      </c>
      <c r="J83" s="84"/>
      <c r="K83" s="86" t="s">
        <v>1640</v>
      </c>
      <c r="L83" s="84" t="s">
        <v>71</v>
      </c>
      <c r="M83" s="84" t="s">
        <v>1526</v>
      </c>
      <c r="N83" s="84"/>
      <c r="O83" s="94">
        <v>46102</v>
      </c>
      <c r="P83" s="86">
        <v>745000000</v>
      </c>
      <c r="Q83" s="86">
        <v>44700000</v>
      </c>
      <c r="R83" s="84"/>
      <c r="S83" s="84"/>
      <c r="T83" s="86">
        <v>22350000</v>
      </c>
      <c r="U83" s="99">
        <v>0.05</v>
      </c>
      <c r="V83" s="86"/>
      <c r="W83" s="86"/>
      <c r="X83" s="86">
        <v>640700000</v>
      </c>
      <c r="Y83" s="86">
        <v>640700000</v>
      </c>
      <c r="Z83" s="86">
        <v>0</v>
      </c>
      <c r="AA83" s="86">
        <v>640700000</v>
      </c>
      <c r="AB83" s="86">
        <v>715200000</v>
      </c>
      <c r="AC83" s="88">
        <v>46102</v>
      </c>
      <c r="AD83" s="89">
        <v>0.04</v>
      </c>
      <c r="AE83" s="89"/>
      <c r="AF83" s="90">
        <v>0</v>
      </c>
      <c r="AG83" s="84"/>
      <c r="AH83" s="89">
        <v>0.04</v>
      </c>
      <c r="AI83" s="84"/>
      <c r="AJ83" s="98">
        <v>2.5000000000000001E-2</v>
      </c>
      <c r="AK83" s="91">
        <v>75096000</v>
      </c>
      <c r="AL83" s="135">
        <f t="shared" si="3"/>
        <v>68269090.909090906</v>
      </c>
      <c r="AM83" s="84"/>
      <c r="AN83" s="93"/>
      <c r="AO83" s="86">
        <v>0</v>
      </c>
      <c r="AP83" s="86">
        <f t="shared" si="4"/>
        <v>143365090.90909091</v>
      </c>
      <c r="AQ83">
        <f>VLOOKUP(L83,'Báo cáo lợi nhuận từng xe (2)'!$E$5:$K$245,7,0)</f>
        <v>68269090.909090906</v>
      </c>
      <c r="AR83" s="178">
        <f t="shared" si="5"/>
        <v>0</v>
      </c>
    </row>
    <row r="84" spans="1:44" hidden="1" x14ac:dyDescent="0.25">
      <c r="A84" s="84">
        <v>81</v>
      </c>
      <c r="B84" s="85">
        <v>46112</v>
      </c>
      <c r="C84" s="84">
        <v>3</v>
      </c>
      <c r="D84" s="84" t="s">
        <v>1519</v>
      </c>
      <c r="E84" s="84" t="s">
        <v>1368</v>
      </c>
      <c r="F84" s="84" t="s">
        <v>593</v>
      </c>
      <c r="G84" s="84" t="s">
        <v>1641</v>
      </c>
      <c r="H84" s="84" t="s">
        <v>514</v>
      </c>
      <c r="I84" s="84" t="s">
        <v>1417</v>
      </c>
      <c r="J84" s="84"/>
      <c r="K84" s="86" t="s">
        <v>1521</v>
      </c>
      <c r="L84" s="84" t="s">
        <v>594</v>
      </c>
      <c r="M84" s="84" t="s">
        <v>1526</v>
      </c>
      <c r="N84" s="84"/>
      <c r="O84" s="94">
        <v>46104</v>
      </c>
      <c r="P84" s="86">
        <v>310000000</v>
      </c>
      <c r="Q84" s="86">
        <v>18600000</v>
      </c>
      <c r="R84" s="84"/>
      <c r="S84" s="84"/>
      <c r="T84" s="86"/>
      <c r="U84" s="87"/>
      <c r="V84" s="86">
        <v>10000000</v>
      </c>
      <c r="W84" s="86"/>
      <c r="X84" s="86">
        <v>281400000</v>
      </c>
      <c r="Y84" s="86">
        <v>281400000</v>
      </c>
      <c r="Z84" s="86">
        <v>0</v>
      </c>
      <c r="AA84" s="86">
        <v>281400000</v>
      </c>
      <c r="AB84" s="86">
        <v>297600000</v>
      </c>
      <c r="AC84" s="88">
        <v>46105</v>
      </c>
      <c r="AD84" s="89">
        <v>0.04</v>
      </c>
      <c r="AE84" s="84"/>
      <c r="AF84" s="90">
        <v>0</v>
      </c>
      <c r="AG84" s="89">
        <v>0.03</v>
      </c>
      <c r="AH84" s="89">
        <v>7.0000000000000007E-2</v>
      </c>
      <c r="AI84" s="84"/>
      <c r="AJ84" s="84"/>
      <c r="AK84" s="91">
        <v>40898000.00000003</v>
      </c>
      <c r="AL84" s="135">
        <f t="shared" si="3"/>
        <v>37180000.000000022</v>
      </c>
      <c r="AM84" s="84"/>
      <c r="AN84" s="93"/>
      <c r="AO84" s="86">
        <v>5000000</v>
      </c>
      <c r="AP84" s="86">
        <f t="shared" si="4"/>
        <v>83078000.00000006</v>
      </c>
      <c r="AQ84">
        <f>VLOOKUP(L84,'Báo cáo lợi nhuận từng xe (2)'!$E$5:$K$245,7,0)</f>
        <v>37180000.000000022</v>
      </c>
      <c r="AR84" s="178">
        <f t="shared" si="5"/>
        <v>0</v>
      </c>
    </row>
    <row r="85" spans="1:44" hidden="1" x14ac:dyDescent="0.25">
      <c r="A85" s="84">
        <v>82</v>
      </c>
      <c r="B85" s="85">
        <v>46112</v>
      </c>
      <c r="C85" s="84">
        <v>3</v>
      </c>
      <c r="D85" s="84" t="s">
        <v>1519</v>
      </c>
      <c r="E85" s="84" t="s">
        <v>1383</v>
      </c>
      <c r="F85" s="84" t="s">
        <v>41</v>
      </c>
      <c r="G85" s="84" t="s">
        <v>1642</v>
      </c>
      <c r="H85" s="84" t="s">
        <v>1643</v>
      </c>
      <c r="I85" s="84" t="s">
        <v>1422</v>
      </c>
      <c r="J85" s="84"/>
      <c r="K85" s="86" t="s">
        <v>1640</v>
      </c>
      <c r="L85" s="84" t="s">
        <v>42</v>
      </c>
      <c r="M85" s="84" t="s">
        <v>1526</v>
      </c>
      <c r="N85" s="84"/>
      <c r="O85" s="94">
        <v>46104</v>
      </c>
      <c r="P85" s="86">
        <v>745000000</v>
      </c>
      <c r="Q85" s="86">
        <v>44700000</v>
      </c>
      <c r="R85" s="84"/>
      <c r="S85" s="84"/>
      <c r="T85" s="86"/>
      <c r="U85" s="87"/>
      <c r="V85" s="86"/>
      <c r="W85" s="86"/>
      <c r="X85" s="86">
        <v>700300000</v>
      </c>
      <c r="Y85" s="86">
        <v>700300000</v>
      </c>
      <c r="Z85" s="86">
        <v>0</v>
      </c>
      <c r="AA85" s="86">
        <v>700300000</v>
      </c>
      <c r="AB85" s="86">
        <v>715200000</v>
      </c>
      <c r="AC85" s="88">
        <v>46104</v>
      </c>
      <c r="AD85" s="89">
        <v>0.04</v>
      </c>
      <c r="AE85" s="84"/>
      <c r="AF85" s="90">
        <v>0</v>
      </c>
      <c r="AG85" s="84"/>
      <c r="AH85" s="89">
        <v>0.04</v>
      </c>
      <c r="AI85" s="84"/>
      <c r="AJ85" s="84"/>
      <c r="AK85" s="91">
        <v>42912000</v>
      </c>
      <c r="AL85" s="135">
        <f t="shared" si="3"/>
        <v>39010909.090909086</v>
      </c>
      <c r="AM85" s="84"/>
      <c r="AN85" s="93"/>
      <c r="AO85" s="86">
        <v>0</v>
      </c>
      <c r="AP85" s="86">
        <f t="shared" si="4"/>
        <v>81922909.090909094</v>
      </c>
      <c r="AQ85">
        <f>VLOOKUP(L85,'Báo cáo lợi nhuận từng xe (2)'!$E$5:$K$245,7,0)</f>
        <v>39010909.090909086</v>
      </c>
      <c r="AR85" s="178">
        <f t="shared" si="5"/>
        <v>0</v>
      </c>
    </row>
    <row r="86" spans="1:44" hidden="1" x14ac:dyDescent="0.25">
      <c r="A86" s="84">
        <v>83</v>
      </c>
      <c r="B86" s="85">
        <v>46112</v>
      </c>
      <c r="C86" s="84">
        <v>1</v>
      </c>
      <c r="D86" s="84" t="s">
        <v>1523</v>
      </c>
      <c r="E86" s="84" t="s">
        <v>1423</v>
      </c>
      <c r="F86" s="84" t="s">
        <v>668</v>
      </c>
      <c r="G86" s="84" t="s">
        <v>1644</v>
      </c>
      <c r="H86" s="84" t="s">
        <v>1627</v>
      </c>
      <c r="I86" s="84" t="s">
        <v>1324</v>
      </c>
      <c r="J86" s="84"/>
      <c r="K86" s="86" t="s">
        <v>1545</v>
      </c>
      <c r="L86" s="84" t="s">
        <v>669</v>
      </c>
      <c r="M86" s="84" t="s">
        <v>1526</v>
      </c>
      <c r="N86" s="84"/>
      <c r="O86" s="94">
        <v>0</v>
      </c>
      <c r="P86" s="86">
        <v>323000000</v>
      </c>
      <c r="Q86" s="86">
        <v>19380000</v>
      </c>
      <c r="R86" s="84"/>
      <c r="S86" s="84"/>
      <c r="T86" s="86"/>
      <c r="U86" s="87"/>
      <c r="V86" s="86"/>
      <c r="W86" s="86">
        <v>6000000</v>
      </c>
      <c r="X86" s="86">
        <v>297620000</v>
      </c>
      <c r="Y86" s="86">
        <v>297620000</v>
      </c>
      <c r="Z86" s="86">
        <v>0</v>
      </c>
      <c r="AA86" s="86">
        <v>303620000</v>
      </c>
      <c r="AB86" s="86">
        <v>310080000</v>
      </c>
      <c r="AC86" s="88">
        <v>46104</v>
      </c>
      <c r="AD86" s="89">
        <v>0.04</v>
      </c>
      <c r="AE86" s="84"/>
      <c r="AF86" s="90">
        <v>0</v>
      </c>
      <c r="AG86" s="84"/>
      <c r="AH86" s="89">
        <v>0.04</v>
      </c>
      <c r="AI86" s="84"/>
      <c r="AJ86" s="84"/>
      <c r="AK86" s="91">
        <v>18604800</v>
      </c>
      <c r="AL86" s="135">
        <f t="shared" si="3"/>
        <v>16913454.545454543</v>
      </c>
      <c r="AM86" s="84"/>
      <c r="AN86" s="93"/>
      <c r="AO86" s="86">
        <v>0</v>
      </c>
      <c r="AP86" s="86">
        <f t="shared" si="4"/>
        <v>35518254.545454547</v>
      </c>
      <c r="AQ86">
        <f>VLOOKUP(L86,'Báo cáo lợi nhuận từng xe (2)'!$E$5:$K$245,7,0)</f>
        <v>16913454.545454543</v>
      </c>
      <c r="AR86" s="178">
        <f t="shared" si="5"/>
        <v>0</v>
      </c>
    </row>
    <row r="87" spans="1:44" hidden="1" x14ac:dyDescent="0.25">
      <c r="A87" s="84">
        <v>84</v>
      </c>
      <c r="B87" s="85">
        <v>46112</v>
      </c>
      <c r="C87" s="84">
        <v>1</v>
      </c>
      <c r="D87" s="84" t="s">
        <v>1523</v>
      </c>
      <c r="E87" s="84" t="s">
        <v>1430</v>
      </c>
      <c r="F87" s="84" t="s">
        <v>22</v>
      </c>
      <c r="G87" s="84" t="s">
        <v>1645</v>
      </c>
      <c r="H87" s="84" t="s">
        <v>1646</v>
      </c>
      <c r="I87" s="84" t="s">
        <v>1431</v>
      </c>
      <c r="J87" s="84"/>
      <c r="K87" s="86" t="s">
        <v>1647</v>
      </c>
      <c r="L87" s="84" t="s">
        <v>24</v>
      </c>
      <c r="M87" s="84" t="s">
        <v>1522</v>
      </c>
      <c r="N87" s="84"/>
      <c r="O87" s="94">
        <v>0</v>
      </c>
      <c r="P87" s="86">
        <v>949000000</v>
      </c>
      <c r="Q87" s="86">
        <v>56940000</v>
      </c>
      <c r="R87" s="84"/>
      <c r="S87" s="84"/>
      <c r="T87" s="86">
        <v>28470000</v>
      </c>
      <c r="U87" s="87"/>
      <c r="V87" s="86">
        <v>70000000</v>
      </c>
      <c r="W87" s="86"/>
      <c r="X87" s="86">
        <v>793590000</v>
      </c>
      <c r="Y87" s="86">
        <v>793590000</v>
      </c>
      <c r="Z87" s="86">
        <v>0</v>
      </c>
      <c r="AA87" s="86">
        <v>793590000</v>
      </c>
      <c r="AB87" s="86">
        <v>906295000</v>
      </c>
      <c r="AC87" s="88">
        <v>46105</v>
      </c>
      <c r="AD87" s="98">
        <v>4.4999999999999998E-2</v>
      </c>
      <c r="AE87" s="89"/>
      <c r="AF87" s="90">
        <v>0</v>
      </c>
      <c r="AG87" s="84"/>
      <c r="AH87" s="98">
        <v>4.4999999999999998E-2</v>
      </c>
      <c r="AI87" s="84"/>
      <c r="AJ87" s="84"/>
      <c r="AK87" s="91">
        <v>155480650</v>
      </c>
      <c r="AL87" s="135">
        <f t="shared" si="3"/>
        <v>141346045.45454544</v>
      </c>
      <c r="AM87" s="84"/>
      <c r="AN87" s="93"/>
      <c r="AO87" s="86">
        <v>15000000</v>
      </c>
      <c r="AP87" s="86">
        <f t="shared" si="4"/>
        <v>311826695.45454544</v>
      </c>
      <c r="AQ87">
        <f>VLOOKUP(L87,'Báo cáo lợi nhuận từng xe (2)'!$E$5:$K$245,7,0)</f>
        <v>141346045.45454544</v>
      </c>
      <c r="AR87" s="178">
        <f t="shared" si="5"/>
        <v>0</v>
      </c>
    </row>
    <row r="88" spans="1:44" hidden="1" x14ac:dyDescent="0.25">
      <c r="A88" s="84">
        <v>85</v>
      </c>
      <c r="B88" s="85">
        <v>46112</v>
      </c>
      <c r="C88" s="84">
        <v>3</v>
      </c>
      <c r="D88" s="84" t="s">
        <v>1532</v>
      </c>
      <c r="E88" s="84" t="s">
        <v>1387</v>
      </c>
      <c r="F88" s="100" t="s">
        <v>324</v>
      </c>
      <c r="G88" s="84" t="s">
        <v>1648</v>
      </c>
      <c r="H88" s="84" t="s">
        <v>1311</v>
      </c>
      <c r="I88" s="84" t="s">
        <v>106</v>
      </c>
      <c r="J88" s="84"/>
      <c r="K88" s="86" t="s">
        <v>1311</v>
      </c>
      <c r="L88" s="84" t="s">
        <v>325</v>
      </c>
      <c r="M88" s="84" t="s">
        <v>1522</v>
      </c>
      <c r="N88" s="84"/>
      <c r="O88" s="94">
        <v>46104</v>
      </c>
      <c r="P88" s="86">
        <v>749000000</v>
      </c>
      <c r="Q88" s="86"/>
      <c r="R88" s="89">
        <v>7.0000000000000007E-2</v>
      </c>
      <c r="S88" s="84"/>
      <c r="T88" s="93"/>
      <c r="U88" s="87"/>
      <c r="V88" s="86"/>
      <c r="W88" s="86"/>
      <c r="X88" s="86">
        <v>749000000</v>
      </c>
      <c r="Y88" s="86">
        <v>749000000</v>
      </c>
      <c r="Z88" s="86">
        <v>0</v>
      </c>
      <c r="AA88" s="86">
        <v>749000000</v>
      </c>
      <c r="AB88" s="86">
        <v>719040000</v>
      </c>
      <c r="AC88" s="88">
        <v>46104</v>
      </c>
      <c r="AD88" s="89">
        <v>0.04</v>
      </c>
      <c r="AE88" s="84"/>
      <c r="AF88" s="90">
        <v>0</v>
      </c>
      <c r="AG88" s="84"/>
      <c r="AH88" s="89">
        <v>0.04</v>
      </c>
      <c r="AI88" s="84"/>
      <c r="AJ88" s="84"/>
      <c r="AK88" s="91">
        <v>0</v>
      </c>
      <c r="AL88" s="135">
        <f t="shared" si="3"/>
        <v>0</v>
      </c>
      <c r="AM88" s="84"/>
      <c r="AN88" s="93"/>
      <c r="AO88" s="86">
        <v>0</v>
      </c>
      <c r="AP88" s="86">
        <f t="shared" si="4"/>
        <v>0</v>
      </c>
      <c r="AQ88">
        <f>VLOOKUP(L88,'Báo cáo lợi nhuận từng xe (2)'!$E$5:$K$245,7,0)</f>
        <v>0</v>
      </c>
      <c r="AR88" s="178">
        <f t="shared" si="5"/>
        <v>0</v>
      </c>
    </row>
    <row r="89" spans="1:44" hidden="1" x14ac:dyDescent="0.25">
      <c r="A89" s="84">
        <v>86</v>
      </c>
      <c r="B89" s="85">
        <v>46112</v>
      </c>
      <c r="C89" s="84">
        <v>3</v>
      </c>
      <c r="D89" s="84" t="s">
        <v>1532</v>
      </c>
      <c r="E89" s="84" t="s">
        <v>1365</v>
      </c>
      <c r="F89" s="84" t="s">
        <v>300</v>
      </c>
      <c r="G89" s="84" t="s">
        <v>1649</v>
      </c>
      <c r="H89" s="84" t="s">
        <v>1311</v>
      </c>
      <c r="I89" s="84" t="s">
        <v>106</v>
      </c>
      <c r="J89" s="84"/>
      <c r="K89" s="86" t="s">
        <v>1311</v>
      </c>
      <c r="L89" s="84" t="s">
        <v>301</v>
      </c>
      <c r="M89" s="84" t="s">
        <v>1522</v>
      </c>
      <c r="N89" s="84"/>
      <c r="O89" s="94">
        <v>46105</v>
      </c>
      <c r="P89" s="86">
        <v>749000000</v>
      </c>
      <c r="Q89" s="86">
        <v>44940000</v>
      </c>
      <c r="R89" s="95"/>
      <c r="S89" s="84"/>
      <c r="T89" s="126">
        <v>22470000</v>
      </c>
      <c r="U89" s="87"/>
      <c r="V89" s="86">
        <v>15000000</v>
      </c>
      <c r="W89" s="86">
        <v>7500000</v>
      </c>
      <c r="X89" s="86">
        <v>659090000</v>
      </c>
      <c r="Y89" s="86">
        <v>659090000</v>
      </c>
      <c r="Z89" s="86">
        <v>0</v>
      </c>
      <c r="AA89" s="86">
        <v>666590000</v>
      </c>
      <c r="AB89" s="86">
        <v>719040000</v>
      </c>
      <c r="AC89" s="88">
        <v>46105</v>
      </c>
      <c r="AD89" s="89">
        <v>0.04</v>
      </c>
      <c r="AE89" s="89"/>
      <c r="AF89" s="90">
        <v>0</v>
      </c>
      <c r="AG89" s="84"/>
      <c r="AH89" s="89">
        <v>0.04</v>
      </c>
      <c r="AI89" s="84"/>
      <c r="AJ89" s="84"/>
      <c r="AK89" s="91">
        <v>72447700</v>
      </c>
      <c r="AL89" s="135">
        <f t="shared" si="3"/>
        <v>65861545.454545446</v>
      </c>
      <c r="AM89" s="84"/>
      <c r="AN89" s="93"/>
      <c r="AO89" s="86">
        <v>0</v>
      </c>
      <c r="AP89" s="86">
        <f t="shared" si="4"/>
        <v>138309245.45454544</v>
      </c>
      <c r="AQ89">
        <f>VLOOKUP(L89,'Báo cáo lợi nhuận từng xe (2)'!$E$5:$K$245,7,0)</f>
        <v>65861545.454545446</v>
      </c>
      <c r="AR89" s="178">
        <f t="shared" si="5"/>
        <v>0</v>
      </c>
    </row>
    <row r="90" spans="1:44" hidden="1" x14ac:dyDescent="0.25">
      <c r="A90" s="84">
        <v>87</v>
      </c>
      <c r="B90" s="85">
        <v>46112</v>
      </c>
      <c r="C90" s="84">
        <v>3</v>
      </c>
      <c r="D90" s="84" t="s">
        <v>1532</v>
      </c>
      <c r="E90" s="84" t="s">
        <v>1309</v>
      </c>
      <c r="F90" s="84" t="s">
        <v>400</v>
      </c>
      <c r="G90" s="84" t="s">
        <v>1650</v>
      </c>
      <c r="H90" s="84" t="s">
        <v>1329</v>
      </c>
      <c r="I90" s="88" t="s">
        <v>1324</v>
      </c>
      <c r="J90" s="84"/>
      <c r="K90" s="86" t="s">
        <v>1541</v>
      </c>
      <c r="L90" s="84" t="s">
        <v>401</v>
      </c>
      <c r="M90" s="84" t="s">
        <v>1522</v>
      </c>
      <c r="N90" s="84"/>
      <c r="O90" s="88">
        <v>46105</v>
      </c>
      <c r="P90" s="86">
        <v>529000000</v>
      </c>
      <c r="Q90" s="86">
        <v>31740000</v>
      </c>
      <c r="R90" s="95"/>
      <c r="S90" s="84"/>
      <c r="T90" s="126"/>
      <c r="U90" s="87"/>
      <c r="V90" s="86">
        <v>7000000</v>
      </c>
      <c r="W90" s="86">
        <v>10000000</v>
      </c>
      <c r="X90" s="86">
        <v>480260000</v>
      </c>
      <c r="Y90" s="86">
        <v>480260000</v>
      </c>
      <c r="Z90" s="86">
        <v>0</v>
      </c>
      <c r="AA90" s="86">
        <v>490260000</v>
      </c>
      <c r="AB90" s="86">
        <v>507840000</v>
      </c>
      <c r="AC90" s="88">
        <v>46105</v>
      </c>
      <c r="AD90" s="89">
        <v>0.04</v>
      </c>
      <c r="AE90" s="89"/>
      <c r="AF90" s="90">
        <v>0</v>
      </c>
      <c r="AG90" s="84"/>
      <c r="AH90" s="89">
        <v>0.04</v>
      </c>
      <c r="AI90" s="84"/>
      <c r="AJ90" s="84"/>
      <c r="AK90" s="91">
        <v>44190400</v>
      </c>
      <c r="AL90" s="135">
        <f t="shared" si="3"/>
        <v>40173090.909090906</v>
      </c>
      <c r="AM90" s="84"/>
      <c r="AN90" s="93"/>
      <c r="AO90" s="86">
        <v>7000000</v>
      </c>
      <c r="AP90" s="86">
        <f t="shared" si="4"/>
        <v>91363490.909090906</v>
      </c>
      <c r="AQ90">
        <f>VLOOKUP(L90,'Báo cáo lợi nhuận từng xe (2)'!$E$5:$K$245,7,0)</f>
        <v>40173090.909090906</v>
      </c>
      <c r="AR90" s="178">
        <f t="shared" si="5"/>
        <v>0</v>
      </c>
    </row>
    <row r="91" spans="1:44" hidden="1" x14ac:dyDescent="0.25">
      <c r="A91" s="84">
        <v>88</v>
      </c>
      <c r="B91" s="85">
        <v>46112</v>
      </c>
      <c r="C91" s="84">
        <v>3</v>
      </c>
      <c r="D91" s="84" t="s">
        <v>1532</v>
      </c>
      <c r="E91" s="84" t="s">
        <v>1362</v>
      </c>
      <c r="F91" s="84" t="s">
        <v>256</v>
      </c>
      <c r="G91" s="84" t="s">
        <v>1651</v>
      </c>
      <c r="H91" s="84" t="s">
        <v>1311</v>
      </c>
      <c r="I91" s="84" t="s">
        <v>106</v>
      </c>
      <c r="J91" s="84"/>
      <c r="K91" s="86" t="s">
        <v>1311</v>
      </c>
      <c r="L91" s="84" t="s">
        <v>257</v>
      </c>
      <c r="M91" s="84" t="s">
        <v>1522</v>
      </c>
      <c r="N91" s="84"/>
      <c r="O91" s="88">
        <v>46105</v>
      </c>
      <c r="P91" s="86">
        <v>749000000</v>
      </c>
      <c r="Q91" s="86">
        <v>44940000</v>
      </c>
      <c r="R91" s="95"/>
      <c r="S91" s="84"/>
      <c r="T91" s="126">
        <v>22470000</v>
      </c>
      <c r="U91" s="87"/>
      <c r="V91" s="86"/>
      <c r="W91" s="86"/>
      <c r="X91" s="86">
        <v>681590000</v>
      </c>
      <c r="Y91" s="86">
        <v>681590000</v>
      </c>
      <c r="Z91" s="86">
        <v>0</v>
      </c>
      <c r="AA91" s="86">
        <v>681590000</v>
      </c>
      <c r="AB91" s="86">
        <v>719040000</v>
      </c>
      <c r="AC91" s="88">
        <v>46105</v>
      </c>
      <c r="AD91" s="89">
        <v>0.04</v>
      </c>
      <c r="AE91" s="89"/>
      <c r="AF91" s="90">
        <v>0</v>
      </c>
      <c r="AG91" s="84"/>
      <c r="AH91" s="89">
        <v>0.04</v>
      </c>
      <c r="AI91" s="84"/>
      <c r="AJ91" s="84"/>
      <c r="AK91" s="91">
        <v>57897700</v>
      </c>
      <c r="AL91" s="135">
        <f t="shared" si="3"/>
        <v>52634272.727272727</v>
      </c>
      <c r="AM91" s="84"/>
      <c r="AN91" s="93"/>
      <c r="AO91" s="86">
        <v>0</v>
      </c>
      <c r="AP91" s="86">
        <f t="shared" si="4"/>
        <v>110531972.72727272</v>
      </c>
      <c r="AQ91">
        <f>VLOOKUP(L91,'Báo cáo lợi nhuận từng xe (2)'!$E$5:$K$245,7,0)</f>
        <v>52634272.727272727</v>
      </c>
      <c r="AR91" s="178">
        <f t="shared" si="5"/>
        <v>0</v>
      </c>
    </row>
    <row r="92" spans="1:44" hidden="1" x14ac:dyDescent="0.25">
      <c r="A92" s="84">
        <v>89</v>
      </c>
      <c r="B92" s="85">
        <v>46112</v>
      </c>
      <c r="C92" s="84">
        <v>3</v>
      </c>
      <c r="D92" s="84" t="s">
        <v>1532</v>
      </c>
      <c r="E92" s="84" t="s">
        <v>1362</v>
      </c>
      <c r="F92" s="84" t="s">
        <v>644</v>
      </c>
      <c r="G92" s="84" t="s">
        <v>1652</v>
      </c>
      <c r="H92" s="84" t="s">
        <v>514</v>
      </c>
      <c r="I92" s="88" t="s">
        <v>1324</v>
      </c>
      <c r="J92" s="84"/>
      <c r="K92" s="86" t="s">
        <v>1545</v>
      </c>
      <c r="L92" s="84" t="s">
        <v>645</v>
      </c>
      <c r="M92" s="84" t="s">
        <v>1522</v>
      </c>
      <c r="N92" s="84"/>
      <c r="O92" s="88">
        <v>46105</v>
      </c>
      <c r="P92" s="86">
        <v>323000000</v>
      </c>
      <c r="Q92" s="86">
        <v>19380000</v>
      </c>
      <c r="R92" s="95"/>
      <c r="S92" s="84"/>
      <c r="T92" s="126"/>
      <c r="U92" s="102">
        <v>0.05</v>
      </c>
      <c r="V92" s="86"/>
      <c r="W92" s="86"/>
      <c r="X92" s="86">
        <v>287470000</v>
      </c>
      <c r="Y92" s="86">
        <v>287470000</v>
      </c>
      <c r="Z92" s="86">
        <v>0</v>
      </c>
      <c r="AA92" s="86">
        <v>287470000</v>
      </c>
      <c r="AB92" s="86">
        <v>310080000</v>
      </c>
      <c r="AC92" s="88">
        <v>46105</v>
      </c>
      <c r="AD92" s="89">
        <v>0.04</v>
      </c>
      <c r="AE92" s="89"/>
      <c r="AF92" s="90">
        <v>0</v>
      </c>
      <c r="AG92" s="101"/>
      <c r="AH92" s="89">
        <v>0.04</v>
      </c>
      <c r="AI92" s="84"/>
      <c r="AJ92" s="98">
        <v>2.5000000000000001E-2</v>
      </c>
      <c r="AK92" s="91">
        <v>34108800</v>
      </c>
      <c r="AL92" s="135">
        <f t="shared" si="3"/>
        <v>31007999.999999996</v>
      </c>
      <c r="AM92" s="84"/>
      <c r="AN92" s="93"/>
      <c r="AO92" s="86">
        <v>0</v>
      </c>
      <c r="AP92" s="86">
        <f t="shared" si="4"/>
        <v>65116800</v>
      </c>
      <c r="AQ92">
        <f>VLOOKUP(L92,'Báo cáo lợi nhuận từng xe (2)'!$E$5:$K$245,7,0)</f>
        <v>31007999.999999996</v>
      </c>
      <c r="AR92" s="178">
        <f t="shared" si="5"/>
        <v>0</v>
      </c>
    </row>
    <row r="93" spans="1:44" hidden="1" x14ac:dyDescent="0.25">
      <c r="A93" s="84">
        <v>90</v>
      </c>
      <c r="B93" s="85">
        <v>46112</v>
      </c>
      <c r="C93" s="84">
        <v>1</v>
      </c>
      <c r="D93" s="84" t="s">
        <v>1523</v>
      </c>
      <c r="E93" s="84" t="s">
        <v>1435</v>
      </c>
      <c r="F93" s="84" t="s">
        <v>524</v>
      </c>
      <c r="G93" s="84" t="s">
        <v>1653</v>
      </c>
      <c r="H93" s="84" t="s">
        <v>514</v>
      </c>
      <c r="I93" s="84" t="s">
        <v>1363</v>
      </c>
      <c r="J93" s="84"/>
      <c r="K93" s="86" t="s">
        <v>1529</v>
      </c>
      <c r="L93" s="84" t="s">
        <v>525</v>
      </c>
      <c r="M93" s="84" t="s">
        <v>1526</v>
      </c>
      <c r="N93" s="84"/>
      <c r="O93" s="94">
        <v>0</v>
      </c>
      <c r="P93" s="86">
        <v>302000000</v>
      </c>
      <c r="Q93" s="86">
        <v>18120000</v>
      </c>
      <c r="R93" s="95"/>
      <c r="S93" s="84"/>
      <c r="T93" s="126"/>
      <c r="U93" s="87"/>
      <c r="V93" s="86"/>
      <c r="W93" s="86">
        <v>3400000</v>
      </c>
      <c r="X93" s="86">
        <v>280480000</v>
      </c>
      <c r="Y93" s="86">
        <v>280480000</v>
      </c>
      <c r="Z93" s="86">
        <v>0</v>
      </c>
      <c r="AA93" s="86">
        <v>283880000</v>
      </c>
      <c r="AB93" s="86">
        <v>289920000</v>
      </c>
      <c r="AC93" s="88">
        <v>46105</v>
      </c>
      <c r="AD93" s="89">
        <v>0.04</v>
      </c>
      <c r="AE93" s="89"/>
      <c r="AF93" s="90">
        <v>0</v>
      </c>
      <c r="AG93" s="84"/>
      <c r="AH93" s="89">
        <v>0.04</v>
      </c>
      <c r="AI93" s="84"/>
      <c r="AJ93" s="84"/>
      <c r="AK93" s="91">
        <v>22395200</v>
      </c>
      <c r="AL93" s="135">
        <f t="shared" si="3"/>
        <v>20359272.727272727</v>
      </c>
      <c r="AM93" s="84"/>
      <c r="AN93" s="93"/>
      <c r="AO93" s="86">
        <v>5000000</v>
      </c>
      <c r="AP93" s="86">
        <f t="shared" si="4"/>
        <v>47754472.727272727</v>
      </c>
      <c r="AQ93">
        <f>VLOOKUP(L93,'Báo cáo lợi nhuận từng xe (2)'!$E$5:$K$245,7,0)</f>
        <v>20359272.727272727</v>
      </c>
      <c r="AR93" s="178">
        <f t="shared" si="5"/>
        <v>0</v>
      </c>
    </row>
    <row r="94" spans="1:44" hidden="1" x14ac:dyDescent="0.25">
      <c r="A94" s="84">
        <v>91</v>
      </c>
      <c r="B94" s="85">
        <v>46112</v>
      </c>
      <c r="C94" s="84">
        <v>1</v>
      </c>
      <c r="D94" s="84" t="s">
        <v>1523</v>
      </c>
      <c r="E94" s="122" t="s">
        <v>1436</v>
      </c>
      <c r="F94" s="122" t="s">
        <v>742</v>
      </c>
      <c r="G94" s="122" t="s">
        <v>1654</v>
      </c>
      <c r="H94" s="122" t="s">
        <v>1655</v>
      </c>
      <c r="I94" s="122" t="s">
        <v>1437</v>
      </c>
      <c r="J94" s="84"/>
      <c r="K94" s="86" t="s">
        <v>1558</v>
      </c>
      <c r="L94" s="84" t="s">
        <v>743</v>
      </c>
      <c r="M94" s="84" t="s">
        <v>1526</v>
      </c>
      <c r="N94" s="84"/>
      <c r="O94" s="94">
        <v>0</v>
      </c>
      <c r="P94" s="86">
        <v>305000000</v>
      </c>
      <c r="Q94" s="86">
        <v>18300000</v>
      </c>
      <c r="R94" s="95"/>
      <c r="S94" s="84"/>
      <c r="T94" s="126"/>
      <c r="U94" s="87"/>
      <c r="V94" s="86"/>
      <c r="W94" s="86">
        <v>2500000</v>
      </c>
      <c r="X94" s="86">
        <v>284200000</v>
      </c>
      <c r="Y94" s="86">
        <v>284200000</v>
      </c>
      <c r="Z94" s="86">
        <v>0</v>
      </c>
      <c r="AA94" s="86">
        <v>286700000</v>
      </c>
      <c r="AB94" s="127">
        <v>292800000</v>
      </c>
      <c r="AC94" s="88">
        <v>46106</v>
      </c>
      <c r="AD94" s="98">
        <v>0.04</v>
      </c>
      <c r="AE94" s="89"/>
      <c r="AF94" s="90">
        <v>0</v>
      </c>
      <c r="AG94" s="84"/>
      <c r="AH94" s="98">
        <v>0.04</v>
      </c>
      <c r="AI94" s="84"/>
      <c r="AJ94" s="84"/>
      <c r="AK94" s="91">
        <v>22568000</v>
      </c>
      <c r="AL94" s="135">
        <f t="shared" si="3"/>
        <v>20516363.636363633</v>
      </c>
      <c r="AM94" s="84"/>
      <c r="AN94" s="93"/>
      <c r="AO94" s="86">
        <v>5000000</v>
      </c>
      <c r="AP94" s="86">
        <f t="shared" si="4"/>
        <v>48084363.636363633</v>
      </c>
      <c r="AQ94">
        <f>VLOOKUP(L94,'Báo cáo lợi nhuận từng xe (2)'!$E$5:$K$245,7,0)</f>
        <v>20516363.636363633</v>
      </c>
      <c r="AR94" s="178">
        <f t="shared" si="5"/>
        <v>0</v>
      </c>
    </row>
    <row r="95" spans="1:44" hidden="1" x14ac:dyDescent="0.25">
      <c r="A95" s="84">
        <v>92</v>
      </c>
      <c r="B95" s="85">
        <v>46112</v>
      </c>
      <c r="C95" s="84">
        <v>1</v>
      </c>
      <c r="D95" s="84" t="s">
        <v>1523</v>
      </c>
      <c r="E95" s="122" t="s">
        <v>1398</v>
      </c>
      <c r="F95" s="122" t="s">
        <v>349</v>
      </c>
      <c r="G95" s="122" t="s">
        <v>1656</v>
      </c>
      <c r="H95" s="122" t="s">
        <v>1332</v>
      </c>
      <c r="I95" s="122" t="s">
        <v>1425</v>
      </c>
      <c r="J95" s="84"/>
      <c r="K95" s="86" t="s">
        <v>1332</v>
      </c>
      <c r="L95" s="84" t="s">
        <v>350</v>
      </c>
      <c r="M95" s="84" t="s">
        <v>1522</v>
      </c>
      <c r="N95" s="84"/>
      <c r="O95" s="94">
        <v>0</v>
      </c>
      <c r="P95" s="86">
        <v>819000000</v>
      </c>
      <c r="Q95" s="86">
        <v>49140000</v>
      </c>
      <c r="R95" s="95"/>
      <c r="S95" s="84"/>
      <c r="T95" s="126"/>
      <c r="U95" s="87"/>
      <c r="V95" s="86"/>
      <c r="W95" s="86">
        <v>12000000</v>
      </c>
      <c r="X95" s="86">
        <v>757860000</v>
      </c>
      <c r="Y95" s="86">
        <v>757860000</v>
      </c>
      <c r="Z95" s="86">
        <v>0</v>
      </c>
      <c r="AA95" s="86">
        <v>769860000</v>
      </c>
      <c r="AB95" s="86">
        <v>786240000</v>
      </c>
      <c r="AC95" s="88">
        <v>46106</v>
      </c>
      <c r="AD95" s="89">
        <v>0.04</v>
      </c>
      <c r="AE95" s="89"/>
      <c r="AF95" s="90">
        <v>0</v>
      </c>
      <c r="AG95" s="84"/>
      <c r="AH95" s="89">
        <v>0.04</v>
      </c>
      <c r="AI95" s="84"/>
      <c r="AJ95" s="84"/>
      <c r="AK95" s="91">
        <v>62174400</v>
      </c>
      <c r="AL95" s="135">
        <f t="shared" si="3"/>
        <v>56522181.818181813</v>
      </c>
      <c r="AM95" s="84"/>
      <c r="AN95" s="93"/>
      <c r="AO95" s="86">
        <v>15000000</v>
      </c>
      <c r="AP95" s="86">
        <f t="shared" si="4"/>
        <v>133696581.81818181</v>
      </c>
      <c r="AQ95">
        <f>VLOOKUP(L95,'Báo cáo lợi nhuận từng xe (2)'!$E$5:$K$245,7,0)</f>
        <v>56522181.818181813</v>
      </c>
      <c r="AR95" s="178">
        <f t="shared" si="5"/>
        <v>0</v>
      </c>
    </row>
    <row r="96" spans="1:44" hidden="1" x14ac:dyDescent="0.25">
      <c r="A96" s="84">
        <v>93</v>
      </c>
      <c r="B96" s="85">
        <v>46112</v>
      </c>
      <c r="C96" s="84">
        <v>3</v>
      </c>
      <c r="D96" s="84" t="s">
        <v>1547</v>
      </c>
      <c r="E96" s="122" t="s">
        <v>1402</v>
      </c>
      <c r="F96" s="122" t="s">
        <v>448</v>
      </c>
      <c r="G96" s="122" t="s">
        <v>1657</v>
      </c>
      <c r="H96" s="122" t="s">
        <v>1329</v>
      </c>
      <c r="I96" s="122" t="s">
        <v>1324</v>
      </c>
      <c r="J96" s="84"/>
      <c r="K96" s="86" t="s">
        <v>1541</v>
      </c>
      <c r="L96" s="84" t="s">
        <v>449</v>
      </c>
      <c r="M96" s="84" t="s">
        <v>1526</v>
      </c>
      <c r="N96" s="84"/>
      <c r="O96" s="94">
        <v>46104</v>
      </c>
      <c r="P96" s="86">
        <v>529000000</v>
      </c>
      <c r="Q96" s="86">
        <v>31740000</v>
      </c>
      <c r="R96" s="95"/>
      <c r="S96" s="84"/>
      <c r="T96" s="126"/>
      <c r="U96" s="87"/>
      <c r="V96" s="86"/>
      <c r="W96" s="86"/>
      <c r="X96" s="86">
        <v>497260000</v>
      </c>
      <c r="Y96" s="86">
        <v>497260000</v>
      </c>
      <c r="Z96" s="86">
        <v>0</v>
      </c>
      <c r="AA96" s="86">
        <v>497260000</v>
      </c>
      <c r="AB96" s="86">
        <v>507840000</v>
      </c>
      <c r="AC96" s="88">
        <v>46104</v>
      </c>
      <c r="AD96" s="89">
        <v>0.04</v>
      </c>
      <c r="AE96" s="89"/>
      <c r="AF96" s="90">
        <v>0</v>
      </c>
      <c r="AG96" s="84"/>
      <c r="AH96" s="89">
        <v>0.04</v>
      </c>
      <c r="AI96" s="84"/>
      <c r="AJ96" s="84"/>
      <c r="AK96" s="91">
        <v>30470400</v>
      </c>
      <c r="AL96" s="135">
        <f t="shared" si="3"/>
        <v>27700363.636363633</v>
      </c>
      <c r="AM96" s="84"/>
      <c r="AN96" s="93"/>
      <c r="AO96" s="86">
        <v>0</v>
      </c>
      <c r="AP96" s="86">
        <f t="shared" si="4"/>
        <v>58170763.636363633</v>
      </c>
      <c r="AQ96">
        <f>VLOOKUP(L96,'Báo cáo lợi nhuận từng xe (2)'!$E$5:$K$245,7,0)</f>
        <v>27700363.636363633</v>
      </c>
      <c r="AR96" s="178">
        <f t="shared" si="5"/>
        <v>0</v>
      </c>
    </row>
    <row r="97" spans="1:44" hidden="1" x14ac:dyDescent="0.25">
      <c r="A97" s="84">
        <v>94</v>
      </c>
      <c r="B97" s="85">
        <v>46112</v>
      </c>
      <c r="C97" s="84">
        <v>3</v>
      </c>
      <c r="D97" s="84" t="s">
        <v>1547</v>
      </c>
      <c r="E97" s="122" t="s">
        <v>1358</v>
      </c>
      <c r="F97" s="122" t="s">
        <v>1658</v>
      </c>
      <c r="G97" s="122" t="s">
        <v>1659</v>
      </c>
      <c r="H97" s="122" t="s">
        <v>334</v>
      </c>
      <c r="I97" s="122" t="s">
        <v>1424</v>
      </c>
      <c r="J97" s="84"/>
      <c r="K97" s="86" t="s">
        <v>1332</v>
      </c>
      <c r="L97" s="84" t="s">
        <v>377</v>
      </c>
      <c r="M97" s="84" t="s">
        <v>1526</v>
      </c>
      <c r="N97" s="84"/>
      <c r="O97" s="94">
        <v>46105</v>
      </c>
      <c r="P97" s="86">
        <v>819000000</v>
      </c>
      <c r="Q97" s="86">
        <v>49140000</v>
      </c>
      <c r="R97" s="95"/>
      <c r="S97" s="84"/>
      <c r="T97" s="126">
        <v>24570000</v>
      </c>
      <c r="U97" s="87"/>
      <c r="V97" s="86"/>
      <c r="W97" s="86"/>
      <c r="X97" s="86">
        <v>745290000</v>
      </c>
      <c r="Y97" s="86">
        <v>745290000</v>
      </c>
      <c r="Z97" s="86">
        <v>0</v>
      </c>
      <c r="AA97" s="86">
        <v>745290000</v>
      </c>
      <c r="AB97" s="86">
        <v>786240000</v>
      </c>
      <c r="AC97" s="88">
        <v>46105</v>
      </c>
      <c r="AD97" s="89">
        <v>0.04</v>
      </c>
      <c r="AE97" s="89"/>
      <c r="AF97" s="90">
        <v>0</v>
      </c>
      <c r="AG97" s="84"/>
      <c r="AH97" s="89">
        <v>0.04</v>
      </c>
      <c r="AI97" s="84"/>
      <c r="AJ97" s="84"/>
      <c r="AK97" s="91">
        <v>63308700</v>
      </c>
      <c r="AL97" s="135">
        <f t="shared" si="3"/>
        <v>57553363.636363633</v>
      </c>
      <c r="AM97" s="84"/>
      <c r="AN97" s="93"/>
      <c r="AO97" s="86">
        <v>0</v>
      </c>
      <c r="AP97" s="86">
        <f t="shared" si="4"/>
        <v>120862063.63636363</v>
      </c>
      <c r="AQ97">
        <f>VLOOKUP(L97,'Báo cáo lợi nhuận từng xe (2)'!$E$5:$K$245,7,0)</f>
        <v>57553363.636363633</v>
      </c>
      <c r="AR97" s="178">
        <f t="shared" si="5"/>
        <v>0</v>
      </c>
    </row>
    <row r="98" spans="1:44" hidden="1" x14ac:dyDescent="0.25">
      <c r="A98" s="84">
        <v>95</v>
      </c>
      <c r="B98" s="85">
        <v>46112</v>
      </c>
      <c r="C98" s="84">
        <v>3</v>
      </c>
      <c r="D98" s="84" t="s">
        <v>1547</v>
      </c>
      <c r="E98" s="122" t="s">
        <v>1358</v>
      </c>
      <c r="F98" s="122" t="s">
        <v>297</v>
      </c>
      <c r="G98" s="122" t="s">
        <v>1660</v>
      </c>
      <c r="H98" s="122" t="s">
        <v>1424</v>
      </c>
      <c r="I98" s="122" t="s">
        <v>1390</v>
      </c>
      <c r="J98" s="84"/>
      <c r="K98" s="86" t="s">
        <v>1311</v>
      </c>
      <c r="L98" s="84" t="s">
        <v>298</v>
      </c>
      <c r="M98" s="84" t="s">
        <v>1526</v>
      </c>
      <c r="N98" s="84"/>
      <c r="O98" s="94">
        <v>46105</v>
      </c>
      <c r="P98" s="86">
        <v>749000000</v>
      </c>
      <c r="Q98" s="86">
        <v>44940000</v>
      </c>
      <c r="R98" s="95"/>
      <c r="S98" s="84"/>
      <c r="T98" s="126"/>
      <c r="U98" s="87"/>
      <c r="V98" s="86">
        <v>15000000</v>
      </c>
      <c r="W98" s="86">
        <v>12000000</v>
      </c>
      <c r="X98" s="86">
        <v>677060000</v>
      </c>
      <c r="Y98" s="86">
        <v>677060000</v>
      </c>
      <c r="Z98" s="86">
        <v>0</v>
      </c>
      <c r="AA98" s="86">
        <v>689060000</v>
      </c>
      <c r="AB98" s="86">
        <v>719040000</v>
      </c>
      <c r="AC98" s="88">
        <v>46105</v>
      </c>
      <c r="AD98" s="89">
        <v>0.04</v>
      </c>
      <c r="AE98" s="89"/>
      <c r="AF98" s="90">
        <v>0</v>
      </c>
      <c r="AG98" s="84"/>
      <c r="AH98" s="89">
        <v>0.04</v>
      </c>
      <c r="AI98" s="84"/>
      <c r="AJ98" s="84"/>
      <c r="AK98" s="91">
        <v>67542400</v>
      </c>
      <c r="AL98" s="135">
        <f t="shared" si="3"/>
        <v>61402181.818181813</v>
      </c>
      <c r="AM98" s="84"/>
      <c r="AN98" s="93"/>
      <c r="AO98" s="86">
        <v>10000000</v>
      </c>
      <c r="AP98" s="86">
        <f t="shared" si="4"/>
        <v>138944581.81818181</v>
      </c>
      <c r="AQ98">
        <f>VLOOKUP(L98,'Báo cáo lợi nhuận từng xe (2)'!$E$5:$K$245,7,0)</f>
        <v>61402181.818181813</v>
      </c>
      <c r="AR98" s="178">
        <f t="shared" si="5"/>
        <v>0</v>
      </c>
    </row>
    <row r="99" spans="1:44" hidden="1" x14ac:dyDescent="0.25">
      <c r="A99" s="84">
        <v>96</v>
      </c>
      <c r="B99" s="85">
        <v>46112</v>
      </c>
      <c r="C99" s="84">
        <v>3</v>
      </c>
      <c r="D99" s="84" t="s">
        <v>1547</v>
      </c>
      <c r="E99" s="122" t="s">
        <v>1342</v>
      </c>
      <c r="F99" s="122" t="s">
        <v>52</v>
      </c>
      <c r="G99" s="122" t="s">
        <v>1661</v>
      </c>
      <c r="H99" s="122" t="s">
        <v>1561</v>
      </c>
      <c r="I99" s="122" t="s">
        <v>1324</v>
      </c>
      <c r="J99" s="84"/>
      <c r="K99" s="86" t="s">
        <v>1662</v>
      </c>
      <c r="L99" s="84" t="s">
        <v>53</v>
      </c>
      <c r="M99" s="84" t="s">
        <v>1526</v>
      </c>
      <c r="N99" s="84"/>
      <c r="O99" s="94">
        <v>46105</v>
      </c>
      <c r="P99" s="86">
        <v>753000000</v>
      </c>
      <c r="Q99" s="86">
        <v>45180000</v>
      </c>
      <c r="R99" s="95"/>
      <c r="S99" s="84"/>
      <c r="T99" s="126">
        <v>22590000</v>
      </c>
      <c r="U99" s="87"/>
      <c r="V99" s="86"/>
      <c r="W99" s="86"/>
      <c r="X99" s="86">
        <v>685230000</v>
      </c>
      <c r="Y99" s="86">
        <v>685230000</v>
      </c>
      <c r="Z99" s="91">
        <v>0</v>
      </c>
      <c r="AA99" s="86">
        <v>685230000</v>
      </c>
      <c r="AB99" s="86">
        <v>722880000</v>
      </c>
      <c r="AC99" s="88">
        <v>46105</v>
      </c>
      <c r="AD99" s="89">
        <v>0.04</v>
      </c>
      <c r="AE99" s="89"/>
      <c r="AF99" s="90">
        <v>0</v>
      </c>
      <c r="AG99" s="84"/>
      <c r="AH99" s="89">
        <v>0.04</v>
      </c>
      <c r="AI99" s="84"/>
      <c r="AJ99" s="84"/>
      <c r="AK99" s="91">
        <v>68206900</v>
      </c>
      <c r="AL99" s="135">
        <f t="shared" si="3"/>
        <v>62006272.727272719</v>
      </c>
      <c r="AM99" s="84"/>
      <c r="AN99" s="93"/>
      <c r="AO99" s="86">
        <v>10000000</v>
      </c>
      <c r="AP99" s="86">
        <f t="shared" si="4"/>
        <v>140213172.72727272</v>
      </c>
      <c r="AQ99">
        <f>VLOOKUP(L99,'Báo cáo lợi nhuận từng xe (2)'!$E$5:$K$245,7,0)</f>
        <v>62006272.727272719</v>
      </c>
      <c r="AR99" s="178">
        <f t="shared" si="5"/>
        <v>0</v>
      </c>
    </row>
    <row r="100" spans="1:44" hidden="1" x14ac:dyDescent="0.25">
      <c r="A100" s="84">
        <v>97</v>
      </c>
      <c r="B100" s="85">
        <v>46112</v>
      </c>
      <c r="C100" s="84">
        <v>3</v>
      </c>
      <c r="D100" s="84" t="s">
        <v>1519</v>
      </c>
      <c r="E100" s="84" t="s">
        <v>1410</v>
      </c>
      <c r="F100" s="84" t="s">
        <v>1663</v>
      </c>
      <c r="G100" s="84" t="s">
        <v>1664</v>
      </c>
      <c r="H100" s="84" t="s">
        <v>755</v>
      </c>
      <c r="I100" s="84" t="s">
        <v>1324</v>
      </c>
      <c r="J100" s="84"/>
      <c r="K100" s="86" t="s">
        <v>1558</v>
      </c>
      <c r="L100" s="84" t="s">
        <v>746</v>
      </c>
      <c r="M100" s="84" t="s">
        <v>1542</v>
      </c>
      <c r="N100" s="84"/>
      <c r="O100" s="94">
        <v>46108</v>
      </c>
      <c r="P100" s="86">
        <v>305000000</v>
      </c>
      <c r="Q100" s="86">
        <v>18300000</v>
      </c>
      <c r="R100" s="95"/>
      <c r="S100" s="84"/>
      <c r="T100" s="126"/>
      <c r="U100" s="87"/>
      <c r="V100" s="86"/>
      <c r="W100" s="86"/>
      <c r="X100" s="86">
        <v>286700000</v>
      </c>
      <c r="Y100" s="86">
        <v>286700000</v>
      </c>
      <c r="Z100" s="86">
        <v>0</v>
      </c>
      <c r="AA100" s="86">
        <v>286700000</v>
      </c>
      <c r="AB100" s="86">
        <v>292800000</v>
      </c>
      <c r="AC100" s="88">
        <v>46108</v>
      </c>
      <c r="AD100" s="98">
        <v>0.04</v>
      </c>
      <c r="AE100" s="89"/>
      <c r="AF100" s="90">
        <v>0</v>
      </c>
      <c r="AG100" s="84"/>
      <c r="AH100" s="98">
        <v>0.04</v>
      </c>
      <c r="AI100" s="84"/>
      <c r="AJ100" s="84"/>
      <c r="AK100" s="91">
        <v>17568000</v>
      </c>
      <c r="AL100" s="135">
        <f t="shared" si="3"/>
        <v>15970909.09090909</v>
      </c>
      <c r="AM100" s="84"/>
      <c r="AN100" s="93"/>
      <c r="AO100" s="86">
        <v>0</v>
      </c>
      <c r="AP100" s="86">
        <f t="shared" si="4"/>
        <v>33538909.09090909</v>
      </c>
      <c r="AQ100">
        <f>VLOOKUP(L100,'Báo cáo lợi nhuận từng xe (2)'!$E$5:$K$245,7,0)</f>
        <v>15970909.09090909</v>
      </c>
      <c r="AR100" s="178">
        <f t="shared" si="5"/>
        <v>0</v>
      </c>
    </row>
    <row r="101" spans="1:44" hidden="1" x14ac:dyDescent="0.25">
      <c r="A101" s="84">
        <v>98</v>
      </c>
      <c r="B101" s="85">
        <v>46112</v>
      </c>
      <c r="C101" s="84">
        <v>1</v>
      </c>
      <c r="D101" s="84" t="s">
        <v>1523</v>
      </c>
      <c r="E101" s="84" t="s">
        <v>1423</v>
      </c>
      <c r="F101" s="84" t="s">
        <v>674</v>
      </c>
      <c r="G101" s="84" t="s">
        <v>1665</v>
      </c>
      <c r="H101" s="84" t="s">
        <v>514</v>
      </c>
      <c r="I101" s="84" t="s">
        <v>1324</v>
      </c>
      <c r="J101" s="84"/>
      <c r="K101" s="86" t="s">
        <v>1525</v>
      </c>
      <c r="L101" s="84" t="s">
        <v>675</v>
      </c>
      <c r="M101" s="84" t="s">
        <v>1542</v>
      </c>
      <c r="N101" s="84"/>
      <c r="O101" s="94">
        <v>0</v>
      </c>
      <c r="P101" s="86">
        <v>315000000</v>
      </c>
      <c r="Q101" s="86">
        <v>18900000</v>
      </c>
      <c r="R101" s="95"/>
      <c r="S101" s="84"/>
      <c r="T101" s="126">
        <v>9450000</v>
      </c>
      <c r="U101" s="87"/>
      <c r="V101" s="86"/>
      <c r="W101" s="86">
        <v>3000000</v>
      </c>
      <c r="X101" s="86">
        <v>283650000</v>
      </c>
      <c r="Y101" s="86">
        <v>283650000</v>
      </c>
      <c r="Z101" s="86">
        <v>0</v>
      </c>
      <c r="AA101" s="86">
        <v>286650000</v>
      </c>
      <c r="AB101" s="86">
        <v>302400000</v>
      </c>
      <c r="AC101" s="88">
        <v>46106</v>
      </c>
      <c r="AD101" s="89">
        <v>0.04</v>
      </c>
      <c r="AE101" s="89"/>
      <c r="AF101" s="90">
        <v>0</v>
      </c>
      <c r="AG101" s="84"/>
      <c r="AH101" s="89">
        <v>0.04</v>
      </c>
      <c r="AI101" s="84"/>
      <c r="AJ101" s="84"/>
      <c r="AK101" s="91">
        <v>29349500</v>
      </c>
      <c r="AL101" s="135">
        <f t="shared" si="3"/>
        <v>26681363.636363633</v>
      </c>
      <c r="AM101" s="84"/>
      <c r="AN101" s="93"/>
      <c r="AO101" s="86">
        <v>5000000</v>
      </c>
      <c r="AP101" s="86">
        <f t="shared" si="4"/>
        <v>61030863.636363633</v>
      </c>
      <c r="AQ101">
        <f>VLOOKUP(L101,'Báo cáo lợi nhuận từng xe (2)'!$E$5:$K$245,7,0)</f>
        <v>26681363.636363633</v>
      </c>
      <c r="AR101" s="178">
        <f t="shared" si="5"/>
        <v>0</v>
      </c>
    </row>
    <row r="102" spans="1:44" hidden="1" x14ac:dyDescent="0.25">
      <c r="A102" s="84">
        <v>99</v>
      </c>
      <c r="B102" s="85">
        <v>46112</v>
      </c>
      <c r="C102" s="84">
        <v>3</v>
      </c>
      <c r="D102" s="84" t="s">
        <v>1519</v>
      </c>
      <c r="E102" s="84" t="s">
        <v>1416</v>
      </c>
      <c r="F102" s="84" t="s">
        <v>1666</v>
      </c>
      <c r="G102" s="84" t="s">
        <v>1667</v>
      </c>
      <c r="H102" s="84" t="s">
        <v>1627</v>
      </c>
      <c r="I102" s="84" t="s">
        <v>1417</v>
      </c>
      <c r="J102" s="84"/>
      <c r="K102" s="86" t="s">
        <v>1529</v>
      </c>
      <c r="L102" s="84" t="s">
        <v>564</v>
      </c>
      <c r="M102" s="84" t="s">
        <v>1542</v>
      </c>
      <c r="N102" s="84"/>
      <c r="O102" s="94">
        <v>46107</v>
      </c>
      <c r="P102" s="86">
        <v>302000000</v>
      </c>
      <c r="Q102" s="86">
        <v>18120000</v>
      </c>
      <c r="R102" s="95"/>
      <c r="S102" s="84"/>
      <c r="T102" s="126"/>
      <c r="U102" s="87"/>
      <c r="V102" s="86"/>
      <c r="W102" s="86"/>
      <c r="X102" s="86">
        <v>283880000</v>
      </c>
      <c r="Y102" s="86">
        <v>283880000</v>
      </c>
      <c r="Z102" s="86">
        <v>0</v>
      </c>
      <c r="AA102" s="86">
        <v>283880000</v>
      </c>
      <c r="AB102" s="86">
        <v>289920000</v>
      </c>
      <c r="AC102" s="88">
        <v>46107</v>
      </c>
      <c r="AD102" s="89">
        <v>0.04</v>
      </c>
      <c r="AE102" s="89"/>
      <c r="AF102" s="90">
        <v>0</v>
      </c>
      <c r="AG102" s="84"/>
      <c r="AH102" s="89">
        <v>0.04</v>
      </c>
      <c r="AI102" s="84"/>
      <c r="AJ102" s="84"/>
      <c r="AK102" s="91">
        <v>17395200</v>
      </c>
      <c r="AL102" s="135">
        <f t="shared" si="3"/>
        <v>15813818.18181818</v>
      </c>
      <c r="AM102" s="84"/>
      <c r="AN102" s="93"/>
      <c r="AO102" s="86">
        <v>0</v>
      </c>
      <c r="AP102" s="86">
        <f t="shared" si="4"/>
        <v>33209018.18181818</v>
      </c>
      <c r="AQ102">
        <f>VLOOKUP(L102,'Báo cáo lợi nhuận từng xe (2)'!$E$5:$K$245,7,0)</f>
        <v>15813818.18181818</v>
      </c>
      <c r="AR102" s="178">
        <f t="shared" si="5"/>
        <v>0</v>
      </c>
    </row>
    <row r="103" spans="1:44" hidden="1" x14ac:dyDescent="0.25">
      <c r="A103" s="84">
        <v>100</v>
      </c>
      <c r="B103" s="85">
        <v>46112</v>
      </c>
      <c r="C103" s="84">
        <v>3</v>
      </c>
      <c r="D103" s="84" t="s">
        <v>1519</v>
      </c>
      <c r="E103" s="84" t="s">
        <v>1416</v>
      </c>
      <c r="F103" s="84" t="s">
        <v>484</v>
      </c>
      <c r="G103" s="84" t="s">
        <v>1668</v>
      </c>
      <c r="H103" s="84" t="s">
        <v>1669</v>
      </c>
      <c r="I103" s="84" t="s">
        <v>1324</v>
      </c>
      <c r="J103" s="84"/>
      <c r="K103" s="86" t="s">
        <v>1541</v>
      </c>
      <c r="L103" s="84" t="s">
        <v>485</v>
      </c>
      <c r="M103" s="84" t="s">
        <v>1542</v>
      </c>
      <c r="N103" s="84"/>
      <c r="O103" s="94">
        <v>46107</v>
      </c>
      <c r="P103" s="86">
        <v>529000000</v>
      </c>
      <c r="Q103" s="86">
        <v>31740000</v>
      </c>
      <c r="R103" s="95"/>
      <c r="S103" s="84"/>
      <c r="T103" s="126"/>
      <c r="U103" s="87"/>
      <c r="V103" s="86"/>
      <c r="W103" s="86"/>
      <c r="X103" s="86">
        <v>497260000</v>
      </c>
      <c r="Y103" s="86">
        <v>497260000</v>
      </c>
      <c r="Z103" s="86">
        <v>0</v>
      </c>
      <c r="AA103" s="86">
        <v>497260000</v>
      </c>
      <c r="AB103" s="86">
        <v>507840000</v>
      </c>
      <c r="AC103" s="88">
        <v>46107</v>
      </c>
      <c r="AD103" s="89">
        <v>0.04</v>
      </c>
      <c r="AE103" s="89"/>
      <c r="AF103" s="90">
        <v>0</v>
      </c>
      <c r="AG103" s="84"/>
      <c r="AH103" s="89">
        <v>0.04</v>
      </c>
      <c r="AI103" s="84"/>
      <c r="AJ103" s="84"/>
      <c r="AK103" s="91">
        <v>30470400</v>
      </c>
      <c r="AL103" s="135">
        <f t="shared" si="3"/>
        <v>27700363.636363633</v>
      </c>
      <c r="AM103" s="84"/>
      <c r="AN103" s="93"/>
      <c r="AO103" s="86">
        <v>0</v>
      </c>
      <c r="AP103" s="86">
        <f t="shared" si="4"/>
        <v>58170763.636363633</v>
      </c>
      <c r="AQ103">
        <f>VLOOKUP(L103,'Báo cáo lợi nhuận từng xe (2)'!$E$5:$K$245,7,0)</f>
        <v>27700363.636363633</v>
      </c>
      <c r="AR103" s="178">
        <f t="shared" si="5"/>
        <v>0</v>
      </c>
    </row>
    <row r="104" spans="1:44" hidden="1" x14ac:dyDescent="0.25">
      <c r="A104" s="84">
        <v>101</v>
      </c>
      <c r="B104" s="107">
        <v>46112</v>
      </c>
      <c r="C104" s="108">
        <v>3</v>
      </c>
      <c r="D104" s="108" t="s">
        <v>1519</v>
      </c>
      <c r="E104" s="108" t="s">
        <v>1383</v>
      </c>
      <c r="F104" s="108" t="s">
        <v>1670</v>
      </c>
      <c r="G104" s="108" t="s">
        <v>1671</v>
      </c>
      <c r="H104" s="108" t="s">
        <v>1627</v>
      </c>
      <c r="I104" s="108" t="s">
        <v>1417</v>
      </c>
      <c r="J104" s="108"/>
      <c r="K104" s="97" t="s">
        <v>1529</v>
      </c>
      <c r="L104" s="108" t="s">
        <v>651</v>
      </c>
      <c r="M104" s="108" t="s">
        <v>1542</v>
      </c>
      <c r="N104" s="108"/>
      <c r="O104" s="109">
        <v>46107</v>
      </c>
      <c r="P104" s="97">
        <v>302000000</v>
      </c>
      <c r="Q104" s="97">
        <v>18120000</v>
      </c>
      <c r="R104" s="128"/>
      <c r="S104" s="108"/>
      <c r="T104" s="129"/>
      <c r="U104" s="108"/>
      <c r="V104" s="97"/>
      <c r="W104" s="97"/>
      <c r="X104" s="97">
        <v>283880000</v>
      </c>
      <c r="Y104" s="97">
        <v>283880000</v>
      </c>
      <c r="Z104" s="97">
        <v>0</v>
      </c>
      <c r="AA104" s="97">
        <v>283880000</v>
      </c>
      <c r="AB104" s="86">
        <v>289920000</v>
      </c>
      <c r="AC104" s="88">
        <v>46107</v>
      </c>
      <c r="AD104" s="110">
        <v>0.04</v>
      </c>
      <c r="AE104" s="110"/>
      <c r="AF104" s="90">
        <v>0</v>
      </c>
      <c r="AG104" s="89">
        <v>0.03</v>
      </c>
      <c r="AH104" s="110">
        <v>7.0000000000000007E-2</v>
      </c>
      <c r="AI104" s="108"/>
      <c r="AJ104" s="108"/>
      <c r="AK104" s="97">
        <v>30911600.00000003</v>
      </c>
      <c r="AL104" s="135">
        <f t="shared" si="3"/>
        <v>28101454.545454569</v>
      </c>
      <c r="AM104" s="108"/>
      <c r="AN104" s="111"/>
      <c r="AO104" s="97">
        <v>5000000</v>
      </c>
      <c r="AP104" s="97">
        <f t="shared" si="4"/>
        <v>64013054.545454599</v>
      </c>
      <c r="AQ104">
        <f>VLOOKUP(L104,'Báo cáo lợi nhuận từng xe (2)'!$E$5:$K$245,7,0)</f>
        <v>28101454.545454569</v>
      </c>
      <c r="AR104" s="178">
        <f t="shared" si="5"/>
        <v>0</v>
      </c>
    </row>
    <row r="105" spans="1:44" hidden="1" x14ac:dyDescent="0.25">
      <c r="A105" s="84">
        <v>102</v>
      </c>
      <c r="B105" s="85">
        <v>46112</v>
      </c>
      <c r="C105" s="84">
        <v>3</v>
      </c>
      <c r="D105" s="84" t="s">
        <v>1519</v>
      </c>
      <c r="E105" s="84" t="s">
        <v>1672</v>
      </c>
      <c r="F105" s="84" t="s">
        <v>1673</v>
      </c>
      <c r="G105" s="84" t="s">
        <v>1674</v>
      </c>
      <c r="H105" s="84" t="s">
        <v>1627</v>
      </c>
      <c r="I105" s="84" t="s">
        <v>1417</v>
      </c>
      <c r="J105" s="84"/>
      <c r="K105" s="86" t="s">
        <v>1529</v>
      </c>
      <c r="L105" s="84" t="s">
        <v>672</v>
      </c>
      <c r="M105" s="84" t="s">
        <v>1542</v>
      </c>
      <c r="N105" s="84"/>
      <c r="O105" s="94">
        <v>46108</v>
      </c>
      <c r="P105" s="86">
        <v>302000000</v>
      </c>
      <c r="Q105" s="86">
        <v>18120000</v>
      </c>
      <c r="R105" s="95"/>
      <c r="S105" s="84"/>
      <c r="T105" s="126">
        <v>9060000</v>
      </c>
      <c r="U105" s="99"/>
      <c r="V105" s="86"/>
      <c r="W105" s="86"/>
      <c r="X105" s="86">
        <v>274820000</v>
      </c>
      <c r="Y105" s="86">
        <v>274820000</v>
      </c>
      <c r="Z105" s="86">
        <v>0</v>
      </c>
      <c r="AA105" s="86">
        <v>274820000</v>
      </c>
      <c r="AB105" s="86">
        <v>289920000</v>
      </c>
      <c r="AC105" s="88">
        <v>46107</v>
      </c>
      <c r="AD105" s="89">
        <v>0.04</v>
      </c>
      <c r="AE105" s="89"/>
      <c r="AF105" s="90">
        <v>0</v>
      </c>
      <c r="AG105" s="84"/>
      <c r="AH105" s="89">
        <v>0.04</v>
      </c>
      <c r="AI105" s="84"/>
      <c r="AJ105" s="84"/>
      <c r="AK105" s="91">
        <v>23344600</v>
      </c>
      <c r="AL105" s="135">
        <f t="shared" si="3"/>
        <v>21222363.636363633</v>
      </c>
      <c r="AM105" s="84"/>
      <c r="AN105" s="93"/>
      <c r="AO105" s="86">
        <v>0</v>
      </c>
      <c r="AP105" s="86">
        <f t="shared" si="4"/>
        <v>44566963.636363633</v>
      </c>
      <c r="AQ105">
        <f>VLOOKUP(L105,'Báo cáo lợi nhuận từng xe (2)'!$E$5:$K$245,7,0)</f>
        <v>21222363.636363633</v>
      </c>
      <c r="AR105" s="178">
        <f t="shared" si="5"/>
        <v>0</v>
      </c>
    </row>
    <row r="106" spans="1:44" hidden="1" x14ac:dyDescent="0.25">
      <c r="A106" s="84">
        <v>103</v>
      </c>
      <c r="B106" s="107">
        <v>46112</v>
      </c>
      <c r="C106" s="108">
        <v>3</v>
      </c>
      <c r="D106" s="108" t="s">
        <v>1519</v>
      </c>
      <c r="E106" s="108" t="s">
        <v>1450</v>
      </c>
      <c r="F106" s="108" t="s">
        <v>445</v>
      </c>
      <c r="G106" s="108" t="s">
        <v>1675</v>
      </c>
      <c r="H106" s="108" t="s">
        <v>1329</v>
      </c>
      <c r="I106" s="108" t="s">
        <v>1324</v>
      </c>
      <c r="J106" s="108"/>
      <c r="K106" s="97" t="s">
        <v>1541</v>
      </c>
      <c r="L106" s="108" t="s">
        <v>446</v>
      </c>
      <c r="M106" s="108" t="s">
        <v>1542</v>
      </c>
      <c r="N106" s="108"/>
      <c r="O106" s="109">
        <v>46108</v>
      </c>
      <c r="P106" s="97">
        <v>529000000</v>
      </c>
      <c r="Q106" s="97">
        <v>31740000</v>
      </c>
      <c r="R106" s="128"/>
      <c r="S106" s="108"/>
      <c r="T106" s="129"/>
      <c r="U106" s="108"/>
      <c r="V106" s="97"/>
      <c r="W106" s="97"/>
      <c r="X106" s="97">
        <v>497260000</v>
      </c>
      <c r="Y106" s="97">
        <v>497260000</v>
      </c>
      <c r="Z106" s="97">
        <v>0</v>
      </c>
      <c r="AA106" s="97">
        <v>497260000</v>
      </c>
      <c r="AB106" s="86">
        <v>507840000</v>
      </c>
      <c r="AC106" s="88">
        <v>46108</v>
      </c>
      <c r="AD106" s="110">
        <v>0.04</v>
      </c>
      <c r="AE106" s="110"/>
      <c r="AF106" s="90">
        <v>0</v>
      </c>
      <c r="AG106" s="108"/>
      <c r="AH106" s="110">
        <v>0.04</v>
      </c>
      <c r="AI106" s="108"/>
      <c r="AJ106" s="108"/>
      <c r="AK106" s="97">
        <v>37470400</v>
      </c>
      <c r="AL106" s="135">
        <f t="shared" si="3"/>
        <v>34064000</v>
      </c>
      <c r="AM106" s="108"/>
      <c r="AN106" s="111"/>
      <c r="AO106" s="97">
        <v>7000000</v>
      </c>
      <c r="AP106" s="97">
        <f t="shared" si="4"/>
        <v>78534400</v>
      </c>
      <c r="AQ106">
        <f>VLOOKUP(L106,'Báo cáo lợi nhuận từng xe (2)'!$E$5:$K$245,7,0)</f>
        <v>34064000</v>
      </c>
      <c r="AR106" s="178">
        <f t="shared" si="5"/>
        <v>0</v>
      </c>
    </row>
    <row r="107" spans="1:44" hidden="1" x14ac:dyDescent="0.25">
      <c r="A107" s="84">
        <v>104</v>
      </c>
      <c r="B107" s="85">
        <v>46112</v>
      </c>
      <c r="C107" s="84">
        <v>1</v>
      </c>
      <c r="D107" s="84" t="s">
        <v>1523</v>
      </c>
      <c r="E107" s="84" t="s">
        <v>1435</v>
      </c>
      <c r="F107" s="84" t="s">
        <v>1676</v>
      </c>
      <c r="G107" s="84" t="s">
        <v>1677</v>
      </c>
      <c r="H107" s="84" t="s">
        <v>714</v>
      </c>
      <c r="I107" s="84" t="s">
        <v>1390</v>
      </c>
      <c r="J107" s="84"/>
      <c r="K107" s="86" t="s">
        <v>1678</v>
      </c>
      <c r="L107" s="84" t="s">
        <v>718</v>
      </c>
      <c r="M107" s="84" t="s">
        <v>1522</v>
      </c>
      <c r="N107" s="84"/>
      <c r="O107" s="94">
        <v>0</v>
      </c>
      <c r="P107" s="86">
        <v>277000000</v>
      </c>
      <c r="Q107" s="86">
        <v>16620000</v>
      </c>
      <c r="R107" s="95"/>
      <c r="S107" s="98">
        <v>5.0000000000000001E-3</v>
      </c>
      <c r="T107" s="126"/>
      <c r="U107" s="87"/>
      <c r="V107" s="86">
        <v>6000000</v>
      </c>
      <c r="W107" s="86"/>
      <c r="X107" s="86">
        <v>253133100</v>
      </c>
      <c r="Y107" s="86">
        <v>253133100</v>
      </c>
      <c r="Z107" s="86">
        <v>0</v>
      </c>
      <c r="AA107" s="86">
        <v>253133100</v>
      </c>
      <c r="AB107" s="86">
        <v>265920000</v>
      </c>
      <c r="AC107" s="88">
        <v>46107</v>
      </c>
      <c r="AD107" s="89">
        <v>0.04</v>
      </c>
      <c r="AE107" s="89"/>
      <c r="AF107" s="90">
        <v>0</v>
      </c>
      <c r="AG107" s="84"/>
      <c r="AH107" s="89">
        <v>0.04</v>
      </c>
      <c r="AI107" s="84"/>
      <c r="AJ107" s="84"/>
      <c r="AK107" s="91">
        <v>28410984</v>
      </c>
      <c r="AL107" s="135">
        <f t="shared" si="3"/>
        <v>25828167.27272727</v>
      </c>
      <c r="AM107" s="106">
        <v>498760</v>
      </c>
      <c r="AN107" s="93"/>
      <c r="AO107" s="86">
        <v>5000000</v>
      </c>
      <c r="AP107" s="86">
        <f t="shared" si="4"/>
        <v>59737911.272727266</v>
      </c>
      <c r="AQ107">
        <f>VLOOKUP(L107,'Báo cáo lợi nhuận từng xe (2)'!$E$5:$K$245,7,0)</f>
        <v>25828167.27272727</v>
      </c>
      <c r="AR107" s="178">
        <f t="shared" si="5"/>
        <v>0</v>
      </c>
    </row>
    <row r="108" spans="1:44" hidden="1" x14ac:dyDescent="0.25">
      <c r="A108" s="84">
        <v>105</v>
      </c>
      <c r="B108" s="85">
        <v>46112</v>
      </c>
      <c r="C108" s="84">
        <v>3</v>
      </c>
      <c r="D108" s="84" t="s">
        <v>1519</v>
      </c>
      <c r="E108" s="84" t="s">
        <v>1401</v>
      </c>
      <c r="F108" s="84" t="s">
        <v>388</v>
      </c>
      <c r="G108" s="84" t="s">
        <v>1679</v>
      </c>
      <c r="H108" s="84" t="s">
        <v>1476</v>
      </c>
      <c r="I108" s="84" t="s">
        <v>1324</v>
      </c>
      <c r="J108" s="84"/>
      <c r="K108" s="86" t="s">
        <v>1332</v>
      </c>
      <c r="L108" s="84" t="s">
        <v>389</v>
      </c>
      <c r="M108" s="84" t="s">
        <v>1542</v>
      </c>
      <c r="N108" s="84"/>
      <c r="O108" s="94">
        <v>46108</v>
      </c>
      <c r="P108" s="86">
        <v>819000000</v>
      </c>
      <c r="Q108" s="86">
        <v>49140000</v>
      </c>
      <c r="R108" s="95"/>
      <c r="S108" s="84"/>
      <c r="T108" s="126">
        <v>24570000</v>
      </c>
      <c r="U108" s="87"/>
      <c r="V108" s="86"/>
      <c r="W108" s="86"/>
      <c r="X108" s="86">
        <v>745290000</v>
      </c>
      <c r="Y108" s="86">
        <v>745290000</v>
      </c>
      <c r="Z108" s="86">
        <v>0</v>
      </c>
      <c r="AA108" s="86">
        <v>745290000</v>
      </c>
      <c r="AB108" s="86">
        <v>786240000</v>
      </c>
      <c r="AC108" s="88">
        <v>46108</v>
      </c>
      <c r="AD108" s="89">
        <v>0.04</v>
      </c>
      <c r="AE108" s="89"/>
      <c r="AF108" s="90">
        <v>0</v>
      </c>
      <c r="AG108" s="84"/>
      <c r="AH108" s="89">
        <v>0.04</v>
      </c>
      <c r="AI108" s="84"/>
      <c r="AJ108" s="84"/>
      <c r="AK108" s="91">
        <v>78308700</v>
      </c>
      <c r="AL108" s="135">
        <f t="shared" si="3"/>
        <v>71189727.272727266</v>
      </c>
      <c r="AM108" s="84"/>
      <c r="AN108" s="93"/>
      <c r="AO108" s="86">
        <v>15000000</v>
      </c>
      <c r="AP108" s="86">
        <f t="shared" si="4"/>
        <v>164498427.27272725</v>
      </c>
      <c r="AQ108">
        <f>VLOOKUP(L108,'Báo cáo lợi nhuận từng xe (2)'!$E$5:$K$245,7,0)</f>
        <v>71189727.272727266</v>
      </c>
      <c r="AR108" s="178">
        <f t="shared" si="5"/>
        <v>0</v>
      </c>
    </row>
    <row r="109" spans="1:44" hidden="1" x14ac:dyDescent="0.25">
      <c r="A109" s="84">
        <v>106</v>
      </c>
      <c r="B109" s="85">
        <v>46112</v>
      </c>
      <c r="C109" s="84">
        <v>1</v>
      </c>
      <c r="D109" s="84" t="s">
        <v>1523</v>
      </c>
      <c r="E109" s="84" t="s">
        <v>1323</v>
      </c>
      <c r="F109" s="84" t="s">
        <v>732</v>
      </c>
      <c r="G109" s="84" t="s">
        <v>1680</v>
      </c>
      <c r="H109" s="84" t="s">
        <v>714</v>
      </c>
      <c r="I109" s="84" t="s">
        <v>1390</v>
      </c>
      <c r="J109" s="84"/>
      <c r="K109" s="86" t="s">
        <v>1375</v>
      </c>
      <c r="L109" s="84" t="s">
        <v>733</v>
      </c>
      <c r="M109" s="84" t="s">
        <v>1526</v>
      </c>
      <c r="N109" s="84"/>
      <c r="O109" s="94">
        <v>0</v>
      </c>
      <c r="P109" s="86">
        <v>269000000</v>
      </c>
      <c r="Q109" s="86"/>
      <c r="R109" s="89">
        <v>7.0000000000000007E-2</v>
      </c>
      <c r="S109" s="84"/>
      <c r="T109" s="126"/>
      <c r="U109" s="99">
        <v>0.03</v>
      </c>
      <c r="V109" s="86">
        <v>6000000</v>
      </c>
      <c r="W109" s="86"/>
      <c r="X109" s="86">
        <v>254930000</v>
      </c>
      <c r="Y109" s="86">
        <v>254930000</v>
      </c>
      <c r="Z109" s="86">
        <v>0</v>
      </c>
      <c r="AA109" s="86">
        <v>254930000</v>
      </c>
      <c r="AB109" s="120">
        <v>260930000</v>
      </c>
      <c r="AC109" s="88">
        <v>46109</v>
      </c>
      <c r="AD109" s="89">
        <v>0.04</v>
      </c>
      <c r="AE109" s="89"/>
      <c r="AF109" s="90">
        <v>0</v>
      </c>
      <c r="AG109" s="84"/>
      <c r="AH109" s="89">
        <v>0.04</v>
      </c>
      <c r="AI109" s="84"/>
      <c r="AJ109" s="98">
        <v>1.4999999999999999E-2</v>
      </c>
      <c r="AK109" s="91">
        <v>12162200</v>
      </c>
      <c r="AL109" s="135">
        <f t="shared" si="3"/>
        <v>11056545.454545453</v>
      </c>
      <c r="AM109" s="84"/>
      <c r="AN109" s="93"/>
      <c r="AO109" s="86">
        <v>0</v>
      </c>
      <c r="AP109" s="86">
        <f t="shared" si="4"/>
        <v>23218745.454545453</v>
      </c>
      <c r="AQ109">
        <f>VLOOKUP(L109,'Báo cáo lợi nhuận từng xe (2)'!$E$5:$K$245,7,0)</f>
        <v>11056545.454545453</v>
      </c>
      <c r="AR109" s="178">
        <f t="shared" si="5"/>
        <v>0</v>
      </c>
    </row>
    <row r="110" spans="1:44" hidden="1" x14ac:dyDescent="0.25">
      <c r="A110" s="84">
        <v>107</v>
      </c>
      <c r="B110" s="85">
        <v>46112</v>
      </c>
      <c r="C110" s="84">
        <v>1</v>
      </c>
      <c r="D110" s="84" t="s">
        <v>1523</v>
      </c>
      <c r="E110" s="84" t="s">
        <v>1453</v>
      </c>
      <c r="F110" s="84" t="s">
        <v>713</v>
      </c>
      <c r="G110" s="84" t="s">
        <v>1681</v>
      </c>
      <c r="H110" s="84" t="s">
        <v>714</v>
      </c>
      <c r="I110" s="84" t="s">
        <v>1390</v>
      </c>
      <c r="J110" s="84"/>
      <c r="K110" s="86" t="s">
        <v>1375</v>
      </c>
      <c r="L110" s="84" t="s">
        <v>715</v>
      </c>
      <c r="M110" s="84" t="s">
        <v>1522</v>
      </c>
      <c r="N110" s="84"/>
      <c r="O110" s="94">
        <v>0</v>
      </c>
      <c r="P110" s="86">
        <v>269000000</v>
      </c>
      <c r="Q110" s="86">
        <v>16140000</v>
      </c>
      <c r="R110" s="95"/>
      <c r="S110" s="84"/>
      <c r="T110" s="126">
        <v>8070000</v>
      </c>
      <c r="U110" s="87"/>
      <c r="V110" s="86"/>
      <c r="W110" s="86"/>
      <c r="X110" s="86">
        <v>244790000</v>
      </c>
      <c r="Y110" s="86">
        <v>244790000</v>
      </c>
      <c r="Z110" s="86">
        <v>0</v>
      </c>
      <c r="AA110" s="86">
        <v>244790000</v>
      </c>
      <c r="AB110" s="86">
        <v>258240000</v>
      </c>
      <c r="AC110" s="88">
        <v>46109</v>
      </c>
      <c r="AD110" s="89">
        <v>0.04</v>
      </c>
      <c r="AE110" s="89"/>
      <c r="AF110" s="90">
        <v>0</v>
      </c>
      <c r="AG110" s="84"/>
      <c r="AH110" s="89">
        <v>0.04</v>
      </c>
      <c r="AI110" s="84"/>
      <c r="AJ110" s="84"/>
      <c r="AK110" s="91">
        <v>25793700</v>
      </c>
      <c r="AL110" s="135">
        <f t="shared" si="3"/>
        <v>23448818.18181818</v>
      </c>
      <c r="AM110" s="84"/>
      <c r="AN110" s="93"/>
      <c r="AO110" s="86">
        <v>5000000</v>
      </c>
      <c r="AP110" s="86">
        <f t="shared" si="4"/>
        <v>54242518.18181818</v>
      </c>
      <c r="AQ110">
        <f>VLOOKUP(L110,'Báo cáo lợi nhuận từng xe (2)'!$E$5:$K$245,7,0)</f>
        <v>23448818.18181818</v>
      </c>
      <c r="AR110" s="178">
        <f t="shared" si="5"/>
        <v>0</v>
      </c>
    </row>
    <row r="111" spans="1:44" hidden="1" x14ac:dyDescent="0.25">
      <c r="A111" s="84">
        <v>108</v>
      </c>
      <c r="B111" s="85">
        <v>46112</v>
      </c>
      <c r="C111" s="84">
        <v>1</v>
      </c>
      <c r="D111" s="84" t="s">
        <v>1523</v>
      </c>
      <c r="E111" s="84" t="s">
        <v>1454</v>
      </c>
      <c r="F111" s="84" t="s">
        <v>689</v>
      </c>
      <c r="G111" s="84" t="s">
        <v>1682</v>
      </c>
      <c r="H111" s="84" t="s">
        <v>1627</v>
      </c>
      <c r="I111" s="84" t="s">
        <v>1363</v>
      </c>
      <c r="J111" s="84"/>
      <c r="K111" s="86" t="s">
        <v>1521</v>
      </c>
      <c r="L111" s="84" t="s">
        <v>690</v>
      </c>
      <c r="M111" s="84" t="s">
        <v>1542</v>
      </c>
      <c r="N111" s="84"/>
      <c r="O111" s="94">
        <v>0</v>
      </c>
      <c r="P111" s="86">
        <v>310000000</v>
      </c>
      <c r="Q111" s="86">
        <v>18600000</v>
      </c>
      <c r="R111" s="95"/>
      <c r="S111" s="84"/>
      <c r="T111" s="126">
        <v>9300000</v>
      </c>
      <c r="U111" s="87"/>
      <c r="V111" s="86">
        <v>18000000</v>
      </c>
      <c r="W111" s="86"/>
      <c r="X111" s="86">
        <v>264100000</v>
      </c>
      <c r="Y111" s="86">
        <v>264100000</v>
      </c>
      <c r="Z111" s="86">
        <v>0</v>
      </c>
      <c r="AA111" s="86">
        <v>264100000</v>
      </c>
      <c r="AB111" s="86">
        <v>300700000</v>
      </c>
      <c r="AC111" s="88">
        <v>46109</v>
      </c>
      <c r="AD111" s="89">
        <v>0.04</v>
      </c>
      <c r="AE111" s="89"/>
      <c r="AF111" s="90">
        <v>0</v>
      </c>
      <c r="AG111" s="84"/>
      <c r="AH111" s="89">
        <v>0.04</v>
      </c>
      <c r="AI111" s="84"/>
      <c r="AJ111" s="84"/>
      <c r="AK111" s="91">
        <v>49523000</v>
      </c>
      <c r="AL111" s="135">
        <f t="shared" si="3"/>
        <v>45020909.090909086</v>
      </c>
      <c r="AM111" s="84"/>
      <c r="AN111" s="93"/>
      <c r="AO111" s="86">
        <v>5000000</v>
      </c>
      <c r="AP111" s="86">
        <f t="shared" si="4"/>
        <v>99543909.090909094</v>
      </c>
      <c r="AQ111">
        <f>VLOOKUP(L111,'Báo cáo lợi nhuận từng xe (2)'!$E$5:$K$245,7,0)</f>
        <v>45020909.090909086</v>
      </c>
      <c r="AR111" s="178">
        <f t="shared" si="5"/>
        <v>0</v>
      </c>
    </row>
    <row r="112" spans="1:44" hidden="1" x14ac:dyDescent="0.25">
      <c r="A112" s="84">
        <v>109</v>
      </c>
      <c r="B112" s="85">
        <v>46112</v>
      </c>
      <c r="C112" s="84">
        <v>1</v>
      </c>
      <c r="D112" s="84" t="s">
        <v>1523</v>
      </c>
      <c r="E112" s="84" t="s">
        <v>1442</v>
      </c>
      <c r="F112" s="84" t="s">
        <v>1683</v>
      </c>
      <c r="G112" s="84" t="s">
        <v>1684</v>
      </c>
      <c r="H112" s="84" t="s">
        <v>1685</v>
      </c>
      <c r="I112" s="84" t="s">
        <v>1390</v>
      </c>
      <c r="J112" s="84"/>
      <c r="K112" s="86" t="s">
        <v>1311</v>
      </c>
      <c r="L112" s="84" t="s">
        <v>215</v>
      </c>
      <c r="M112" s="84" t="s">
        <v>1526</v>
      </c>
      <c r="N112" s="84"/>
      <c r="O112" s="94">
        <v>0</v>
      </c>
      <c r="P112" s="86">
        <v>749000000</v>
      </c>
      <c r="Q112" s="86"/>
      <c r="R112" s="89">
        <v>7.0000000000000007E-2</v>
      </c>
      <c r="S112" s="84"/>
      <c r="T112" s="126"/>
      <c r="U112" s="87"/>
      <c r="V112" s="86"/>
      <c r="W112" s="86">
        <v>7000000</v>
      </c>
      <c r="X112" s="86">
        <v>742000000</v>
      </c>
      <c r="Y112" s="86">
        <v>742000000</v>
      </c>
      <c r="Z112" s="86">
        <v>0</v>
      </c>
      <c r="AA112" s="86">
        <v>749000000</v>
      </c>
      <c r="AB112" s="86">
        <v>719040000</v>
      </c>
      <c r="AC112" s="88">
        <v>46109</v>
      </c>
      <c r="AD112" s="89">
        <v>0.04</v>
      </c>
      <c r="AE112" s="89"/>
      <c r="AF112" s="90">
        <v>0</v>
      </c>
      <c r="AG112" s="84"/>
      <c r="AH112" s="89">
        <v>0.04</v>
      </c>
      <c r="AI112" s="84"/>
      <c r="AJ112" s="84"/>
      <c r="AK112" s="91">
        <v>10000000</v>
      </c>
      <c r="AL112" s="135">
        <f t="shared" si="3"/>
        <v>9090909.0909090899</v>
      </c>
      <c r="AM112" s="84"/>
      <c r="AN112" s="93"/>
      <c r="AO112" s="86">
        <v>10000000</v>
      </c>
      <c r="AP112" s="86">
        <f t="shared" si="4"/>
        <v>29090909.09090909</v>
      </c>
      <c r="AQ112">
        <f>VLOOKUP(L112,'Báo cáo lợi nhuận từng xe (2)'!$E$5:$K$245,7,0)</f>
        <v>9090909.0909090899</v>
      </c>
      <c r="AR112" s="178">
        <f t="shared" si="5"/>
        <v>0</v>
      </c>
    </row>
    <row r="113" spans="1:44" hidden="1" x14ac:dyDescent="0.25">
      <c r="A113" s="84">
        <v>110</v>
      </c>
      <c r="B113" s="85">
        <v>46112</v>
      </c>
      <c r="C113" s="84">
        <v>1</v>
      </c>
      <c r="D113" s="84" t="s">
        <v>1523</v>
      </c>
      <c r="E113" s="84" t="s">
        <v>1442</v>
      </c>
      <c r="F113" s="84" t="s">
        <v>1686</v>
      </c>
      <c r="G113" s="84" t="s">
        <v>1687</v>
      </c>
      <c r="H113" s="84" t="s">
        <v>1685</v>
      </c>
      <c r="I113" s="84" t="s">
        <v>1390</v>
      </c>
      <c r="J113" s="84"/>
      <c r="K113" s="86" t="s">
        <v>1311</v>
      </c>
      <c r="L113" s="84" t="s">
        <v>119</v>
      </c>
      <c r="M113" s="84" t="s">
        <v>1526</v>
      </c>
      <c r="N113" s="84"/>
      <c r="O113" s="94">
        <v>0</v>
      </c>
      <c r="P113" s="86">
        <v>749000000</v>
      </c>
      <c r="Q113" s="86"/>
      <c r="R113" s="89">
        <v>7.0000000000000007E-2</v>
      </c>
      <c r="S113" s="84"/>
      <c r="T113" s="126"/>
      <c r="U113" s="87"/>
      <c r="V113" s="86"/>
      <c r="W113" s="86">
        <v>7000000</v>
      </c>
      <c r="X113" s="86">
        <v>742000000</v>
      </c>
      <c r="Y113" s="86">
        <v>742000000</v>
      </c>
      <c r="Z113" s="86">
        <v>0</v>
      </c>
      <c r="AA113" s="86">
        <v>749000000</v>
      </c>
      <c r="AB113" s="86">
        <v>719040000</v>
      </c>
      <c r="AC113" s="88">
        <v>46109</v>
      </c>
      <c r="AD113" s="89">
        <v>0.04</v>
      </c>
      <c r="AE113" s="89"/>
      <c r="AF113" s="90">
        <v>0</v>
      </c>
      <c r="AG113" s="84"/>
      <c r="AH113" s="89">
        <v>0.04</v>
      </c>
      <c r="AI113" s="84"/>
      <c r="AJ113" s="84"/>
      <c r="AK113" s="91">
        <v>10000000</v>
      </c>
      <c r="AL113" s="135">
        <f t="shared" si="3"/>
        <v>9090909.0909090899</v>
      </c>
      <c r="AM113" s="84"/>
      <c r="AN113" s="93"/>
      <c r="AO113" s="86">
        <v>10000000</v>
      </c>
      <c r="AP113" s="86">
        <f t="shared" si="4"/>
        <v>29090909.09090909</v>
      </c>
      <c r="AQ113">
        <f>VLOOKUP(L113,'Báo cáo lợi nhuận từng xe (2)'!$E$5:$K$245,7,0)</f>
        <v>9090909.0909090899</v>
      </c>
      <c r="AR113" s="178">
        <f t="shared" si="5"/>
        <v>0</v>
      </c>
    </row>
    <row r="114" spans="1:44" hidden="1" x14ac:dyDescent="0.25">
      <c r="A114" s="84">
        <v>111</v>
      </c>
      <c r="B114" s="85">
        <v>46112</v>
      </c>
      <c r="C114" s="84">
        <v>3</v>
      </c>
      <c r="D114" s="84" t="s">
        <v>1607</v>
      </c>
      <c r="E114" s="84" t="s">
        <v>1446</v>
      </c>
      <c r="F114" s="84" t="s">
        <v>45</v>
      </c>
      <c r="G114" s="84" t="s">
        <v>1688</v>
      </c>
      <c r="H114" s="84" t="s">
        <v>1689</v>
      </c>
      <c r="I114" s="84" t="s">
        <v>1422</v>
      </c>
      <c r="J114" s="84"/>
      <c r="K114" s="86" t="s">
        <v>1640</v>
      </c>
      <c r="L114" s="84" t="s">
        <v>46</v>
      </c>
      <c r="M114" s="84" t="s">
        <v>1542</v>
      </c>
      <c r="N114" s="84"/>
      <c r="O114" s="94">
        <v>46111</v>
      </c>
      <c r="P114" s="86">
        <v>745000000</v>
      </c>
      <c r="Q114" s="86">
        <v>44700000</v>
      </c>
      <c r="R114" s="95"/>
      <c r="S114" s="98">
        <v>5.0000000000000001E-3</v>
      </c>
      <c r="T114" s="126"/>
      <c r="U114" s="87"/>
      <c r="V114" s="86"/>
      <c r="W114" s="86"/>
      <c r="X114" s="86">
        <v>696798500</v>
      </c>
      <c r="Y114" s="86">
        <v>696798500</v>
      </c>
      <c r="Z114" s="86">
        <v>0</v>
      </c>
      <c r="AA114" s="86">
        <v>696798500</v>
      </c>
      <c r="AB114" s="86">
        <v>715200000</v>
      </c>
      <c r="AC114" s="88">
        <v>46111</v>
      </c>
      <c r="AD114" s="89">
        <v>0.04</v>
      </c>
      <c r="AE114" s="89"/>
      <c r="AF114" s="90">
        <v>0</v>
      </c>
      <c r="AG114" s="84"/>
      <c r="AH114" s="89">
        <v>0.04</v>
      </c>
      <c r="AI114" s="84"/>
      <c r="AJ114" s="84"/>
      <c r="AK114" s="91">
        <v>47494040</v>
      </c>
      <c r="AL114" s="135">
        <f t="shared" si="3"/>
        <v>43176400</v>
      </c>
      <c r="AM114" s="84">
        <v>1220600</v>
      </c>
      <c r="AN114" s="93"/>
      <c r="AO114" s="86">
        <v>0</v>
      </c>
      <c r="AP114" s="86">
        <f t="shared" si="4"/>
        <v>91891040</v>
      </c>
      <c r="AQ114">
        <f>VLOOKUP(L114,'Báo cáo lợi nhuận từng xe (2)'!$E$5:$K$245,7,0)</f>
        <v>43176400</v>
      </c>
      <c r="AR114" s="178">
        <f t="shared" si="5"/>
        <v>0</v>
      </c>
    </row>
    <row r="115" spans="1:44" hidden="1" x14ac:dyDescent="0.25">
      <c r="A115" s="84">
        <v>112</v>
      </c>
      <c r="B115" s="85">
        <v>46112</v>
      </c>
      <c r="C115" s="84">
        <v>3</v>
      </c>
      <c r="D115" s="84" t="s">
        <v>1607</v>
      </c>
      <c r="E115" s="84" t="s">
        <v>1421</v>
      </c>
      <c r="F115" s="84" t="s">
        <v>513</v>
      </c>
      <c r="G115" s="84" t="s">
        <v>1690</v>
      </c>
      <c r="H115" s="84" t="s">
        <v>1627</v>
      </c>
      <c r="I115" s="84" t="s">
        <v>1443</v>
      </c>
      <c r="J115" s="84"/>
      <c r="K115" s="86" t="s">
        <v>1691</v>
      </c>
      <c r="L115" s="84" t="s">
        <v>515</v>
      </c>
      <c r="M115" s="84" t="s">
        <v>1542</v>
      </c>
      <c r="N115" s="84"/>
      <c r="O115" s="94">
        <v>46111</v>
      </c>
      <c r="P115" s="86">
        <v>307000000</v>
      </c>
      <c r="Q115" s="86">
        <v>18420000</v>
      </c>
      <c r="R115" s="95"/>
      <c r="S115" s="84"/>
      <c r="T115" s="126"/>
      <c r="U115" s="87"/>
      <c r="V115" s="86">
        <v>13000000</v>
      </c>
      <c r="W115" s="86">
        <v>3000000</v>
      </c>
      <c r="X115" s="86">
        <v>272580000</v>
      </c>
      <c r="Y115" s="86">
        <v>272580000</v>
      </c>
      <c r="Z115" s="86">
        <v>0</v>
      </c>
      <c r="AA115" s="86">
        <v>275580000</v>
      </c>
      <c r="AB115" s="86">
        <v>297790000</v>
      </c>
      <c r="AC115" s="88">
        <v>46111</v>
      </c>
      <c r="AD115" s="89">
        <v>0.04</v>
      </c>
      <c r="AE115" s="89"/>
      <c r="AF115" s="90">
        <v>0</v>
      </c>
      <c r="AG115" s="89">
        <v>0.03</v>
      </c>
      <c r="AH115" s="89">
        <v>7.0000000000000007E-2</v>
      </c>
      <c r="AI115" s="84"/>
      <c r="AJ115" s="84"/>
      <c r="AK115" s="91">
        <v>41500600.00000003</v>
      </c>
      <c r="AL115" s="135">
        <f t="shared" si="3"/>
        <v>37727818.181818202</v>
      </c>
      <c r="AM115" s="84"/>
      <c r="AN115" s="93"/>
      <c r="AO115" s="86">
        <v>0</v>
      </c>
      <c r="AP115" s="86">
        <f t="shared" si="4"/>
        <v>79228418.181818232</v>
      </c>
      <c r="AQ115">
        <f>VLOOKUP(L115,'Báo cáo lợi nhuận từng xe (2)'!$E$5:$K$245,7,0)</f>
        <v>37727818.181818202</v>
      </c>
      <c r="AR115" s="178">
        <f t="shared" si="5"/>
        <v>0</v>
      </c>
    </row>
    <row r="116" spans="1:44" hidden="1" x14ac:dyDescent="0.25">
      <c r="A116" s="84">
        <v>113</v>
      </c>
      <c r="B116" s="107">
        <v>46112</v>
      </c>
      <c r="C116" s="108">
        <v>3</v>
      </c>
      <c r="D116" s="108" t="s">
        <v>1607</v>
      </c>
      <c r="E116" s="108" t="s">
        <v>1344</v>
      </c>
      <c r="F116" s="108" t="s">
        <v>1692</v>
      </c>
      <c r="G116" s="108" t="s">
        <v>1693</v>
      </c>
      <c r="H116" s="108" t="s">
        <v>1689</v>
      </c>
      <c r="I116" s="108" t="s">
        <v>1422</v>
      </c>
      <c r="J116" s="108"/>
      <c r="K116" s="97" t="s">
        <v>1640</v>
      </c>
      <c r="L116" s="108" t="s">
        <v>60</v>
      </c>
      <c r="M116" s="108" t="s">
        <v>1542</v>
      </c>
      <c r="N116" s="108"/>
      <c r="O116" s="109">
        <v>46111</v>
      </c>
      <c r="P116" s="97">
        <v>745000000</v>
      </c>
      <c r="Q116" s="97">
        <v>44700000</v>
      </c>
      <c r="R116" s="128"/>
      <c r="S116" s="130">
        <v>1.4999999999999999E-2</v>
      </c>
      <c r="T116" s="129">
        <v>22350000</v>
      </c>
      <c r="U116" s="108"/>
      <c r="V116" s="97"/>
      <c r="W116" s="97"/>
      <c r="X116" s="97">
        <v>667930750</v>
      </c>
      <c r="Y116" s="97">
        <v>655930750</v>
      </c>
      <c r="Z116" s="97">
        <v>12000000</v>
      </c>
      <c r="AA116" s="97">
        <v>667930750</v>
      </c>
      <c r="AB116" s="97">
        <v>715200000</v>
      </c>
      <c r="AC116" s="88">
        <v>46111</v>
      </c>
      <c r="AD116" s="110">
        <v>0.04</v>
      </c>
      <c r="AE116" s="89"/>
      <c r="AF116" s="90">
        <v>0</v>
      </c>
      <c r="AG116" s="108"/>
      <c r="AH116" s="110">
        <v>0.04</v>
      </c>
      <c r="AI116" s="108"/>
      <c r="AJ116" s="108"/>
      <c r="AK116" s="97">
        <v>81314874.5</v>
      </c>
      <c r="AL116" s="135">
        <f t="shared" si="3"/>
        <v>73922613.181818172</v>
      </c>
      <c r="AM116" s="108">
        <v>4007702</v>
      </c>
      <c r="AN116" s="111"/>
      <c r="AO116" s="97">
        <v>10000000</v>
      </c>
      <c r="AP116" s="97">
        <f t="shared" si="4"/>
        <v>169245189.68181819</v>
      </c>
      <c r="AQ116">
        <f>VLOOKUP(L116,'Báo cáo lợi nhuận từng xe (2)'!$E$5:$K$245,7,0)</f>
        <v>73922613.181818172</v>
      </c>
      <c r="AR116" s="178">
        <f t="shared" si="5"/>
        <v>0</v>
      </c>
    </row>
    <row r="117" spans="1:44" hidden="1" x14ac:dyDescent="0.25">
      <c r="A117" s="84">
        <v>114</v>
      </c>
      <c r="B117" s="85">
        <v>46112</v>
      </c>
      <c r="C117" s="84">
        <v>1</v>
      </c>
      <c r="D117" s="84" t="s">
        <v>1523</v>
      </c>
      <c r="E117" s="84" t="s">
        <v>1442</v>
      </c>
      <c r="F117" s="84" t="s">
        <v>385</v>
      </c>
      <c r="G117" s="84" t="s">
        <v>1694</v>
      </c>
      <c r="H117" s="84" t="s">
        <v>1332</v>
      </c>
      <c r="I117" s="84">
        <v>0</v>
      </c>
      <c r="J117" s="84"/>
      <c r="K117" s="86" t="s">
        <v>1332</v>
      </c>
      <c r="L117" s="84" t="s">
        <v>386</v>
      </c>
      <c r="M117" s="84" t="s">
        <v>1526</v>
      </c>
      <c r="N117" s="84"/>
      <c r="O117" s="94">
        <v>0</v>
      </c>
      <c r="P117" s="86">
        <v>819000000</v>
      </c>
      <c r="Q117" s="86"/>
      <c r="R117" s="89">
        <v>7.0000000000000007E-2</v>
      </c>
      <c r="S117" s="84"/>
      <c r="T117" s="126"/>
      <c r="U117" s="87"/>
      <c r="V117" s="86"/>
      <c r="W117" s="86">
        <v>15000000</v>
      </c>
      <c r="X117" s="86">
        <v>804000000</v>
      </c>
      <c r="Y117" s="86">
        <v>804000000</v>
      </c>
      <c r="Z117" s="86">
        <v>0</v>
      </c>
      <c r="AA117" s="86">
        <v>819000000</v>
      </c>
      <c r="AB117" s="86">
        <v>786240000</v>
      </c>
      <c r="AC117" s="88">
        <v>46111</v>
      </c>
      <c r="AD117" s="89">
        <v>0.04</v>
      </c>
      <c r="AE117" s="89"/>
      <c r="AF117" s="90">
        <v>0</v>
      </c>
      <c r="AG117" s="84"/>
      <c r="AH117" s="89">
        <v>0.04</v>
      </c>
      <c r="AI117" s="84"/>
      <c r="AJ117" s="84"/>
      <c r="AK117" s="91">
        <v>25000000</v>
      </c>
      <c r="AL117" s="135">
        <f t="shared" si="3"/>
        <v>22727272.727272727</v>
      </c>
      <c r="AM117" s="84"/>
      <c r="AN117" s="93"/>
      <c r="AO117" s="86">
        <v>25000000</v>
      </c>
      <c r="AP117" s="86">
        <f t="shared" si="4"/>
        <v>72727272.727272719</v>
      </c>
      <c r="AQ117">
        <f>VLOOKUP(L117,'Báo cáo lợi nhuận từng xe (2)'!$E$5:$K$245,7,0)</f>
        <v>22727272.727272727</v>
      </c>
      <c r="AR117" s="178">
        <f t="shared" si="5"/>
        <v>0</v>
      </c>
    </row>
    <row r="118" spans="1:44" hidden="1" x14ac:dyDescent="0.25">
      <c r="A118" s="84">
        <v>115</v>
      </c>
      <c r="B118" s="85">
        <v>46112</v>
      </c>
      <c r="C118" s="84">
        <v>1</v>
      </c>
      <c r="D118" s="84" t="s">
        <v>1523</v>
      </c>
      <c r="E118" s="84" t="s">
        <v>1435</v>
      </c>
      <c r="F118" s="84" t="s">
        <v>735</v>
      </c>
      <c r="G118" s="84" t="s">
        <v>1695</v>
      </c>
      <c r="H118" s="84" t="s">
        <v>1696</v>
      </c>
      <c r="I118" s="84" t="s">
        <v>1390</v>
      </c>
      <c r="J118" s="84"/>
      <c r="K118" s="86" t="s">
        <v>1697</v>
      </c>
      <c r="L118" s="84" t="s">
        <v>736</v>
      </c>
      <c r="M118" s="84" t="s">
        <v>1526</v>
      </c>
      <c r="N118" s="84"/>
      <c r="O118" s="94">
        <v>0</v>
      </c>
      <c r="P118" s="86">
        <v>272000000</v>
      </c>
      <c r="Q118" s="86">
        <v>16320000</v>
      </c>
      <c r="R118" s="95"/>
      <c r="S118" s="84"/>
      <c r="T118" s="126"/>
      <c r="U118" s="87"/>
      <c r="V118" s="86"/>
      <c r="W118" s="86"/>
      <c r="X118" s="86">
        <v>255680000</v>
      </c>
      <c r="Y118" s="86">
        <v>255680000</v>
      </c>
      <c r="Z118" s="86">
        <v>0</v>
      </c>
      <c r="AA118" s="86">
        <v>255680000</v>
      </c>
      <c r="AB118" s="86">
        <v>265920000</v>
      </c>
      <c r="AC118" s="88">
        <v>46111</v>
      </c>
      <c r="AD118" s="89">
        <v>0.04</v>
      </c>
      <c r="AE118" s="89"/>
      <c r="AF118" s="90">
        <v>0</v>
      </c>
      <c r="AG118" s="84"/>
      <c r="AH118" s="89">
        <v>0.04</v>
      </c>
      <c r="AI118" s="84"/>
      <c r="AJ118" s="84"/>
      <c r="AK118" s="91">
        <v>25467200</v>
      </c>
      <c r="AL118" s="135">
        <f t="shared" si="3"/>
        <v>23151999.999999996</v>
      </c>
      <c r="AM118" s="84"/>
      <c r="AN118" s="93"/>
      <c r="AO118" s="86">
        <v>5000000</v>
      </c>
      <c r="AP118" s="86">
        <f t="shared" si="4"/>
        <v>53619200</v>
      </c>
      <c r="AQ118">
        <f>VLOOKUP(L118,'Báo cáo lợi nhuận từng xe (2)'!$E$5:$K$245,7,0)</f>
        <v>23151999.999999996</v>
      </c>
      <c r="AR118" s="178">
        <f t="shared" si="5"/>
        <v>0</v>
      </c>
    </row>
    <row r="119" spans="1:44" hidden="1" x14ac:dyDescent="0.25">
      <c r="A119" s="84">
        <v>116</v>
      </c>
      <c r="B119" s="85">
        <v>46112</v>
      </c>
      <c r="C119" s="84">
        <v>3</v>
      </c>
      <c r="D119" s="84" t="s">
        <v>1519</v>
      </c>
      <c r="E119" s="84" t="s">
        <v>1316</v>
      </c>
      <c r="F119" s="84" t="s">
        <v>557</v>
      </c>
      <c r="G119" s="84" t="s">
        <v>1698</v>
      </c>
      <c r="H119" s="84" t="s">
        <v>1627</v>
      </c>
      <c r="I119" s="84" t="s">
        <v>1443</v>
      </c>
      <c r="J119" s="84"/>
      <c r="K119" s="86" t="s">
        <v>1521</v>
      </c>
      <c r="L119" s="84" t="s">
        <v>558</v>
      </c>
      <c r="M119" s="84" t="s">
        <v>1542</v>
      </c>
      <c r="N119" s="84"/>
      <c r="O119" s="94">
        <v>46111</v>
      </c>
      <c r="P119" s="86">
        <v>310000000</v>
      </c>
      <c r="Q119" s="86">
        <v>18600000</v>
      </c>
      <c r="R119" s="95"/>
      <c r="S119" s="84"/>
      <c r="T119" s="126">
        <v>9300000</v>
      </c>
      <c r="U119" s="99">
        <v>0.05</v>
      </c>
      <c r="V119" s="86">
        <v>18000000</v>
      </c>
      <c r="W119" s="86"/>
      <c r="X119" s="86">
        <v>248600000</v>
      </c>
      <c r="Y119" s="86">
        <v>248600000</v>
      </c>
      <c r="Z119" s="86">
        <v>0</v>
      </c>
      <c r="AA119" s="86">
        <v>248600000</v>
      </c>
      <c r="AB119" s="86">
        <v>300700000</v>
      </c>
      <c r="AC119" s="88">
        <v>46111</v>
      </c>
      <c r="AD119" s="89">
        <v>0.04</v>
      </c>
      <c r="AE119" s="89"/>
      <c r="AF119" s="90">
        <v>0</v>
      </c>
      <c r="AG119" s="84"/>
      <c r="AH119" s="89">
        <v>0.04</v>
      </c>
      <c r="AI119" s="84"/>
      <c r="AJ119" s="98">
        <v>2.5000000000000001E-2</v>
      </c>
      <c r="AK119" s="91">
        <v>51808000</v>
      </c>
      <c r="AL119" s="135">
        <f t="shared" si="3"/>
        <v>47098181.818181813</v>
      </c>
      <c r="AM119" s="84"/>
      <c r="AN119" s="93"/>
      <c r="AO119" s="86">
        <v>0</v>
      </c>
      <c r="AP119" s="86">
        <f t="shared" si="4"/>
        <v>98906181.818181813</v>
      </c>
      <c r="AQ119">
        <f>VLOOKUP(L119,'Báo cáo lợi nhuận từng xe (2)'!$E$5:$K$245,7,0)</f>
        <v>47098181.818181813</v>
      </c>
      <c r="AR119" s="178">
        <f t="shared" si="5"/>
        <v>0</v>
      </c>
    </row>
    <row r="120" spans="1:44" hidden="1" x14ac:dyDescent="0.25">
      <c r="A120" s="84">
        <v>117</v>
      </c>
      <c r="B120" s="85">
        <v>46112</v>
      </c>
      <c r="C120" s="84">
        <v>1</v>
      </c>
      <c r="D120" s="84" t="s">
        <v>1523</v>
      </c>
      <c r="E120" s="84" t="s">
        <v>732</v>
      </c>
      <c r="F120" s="84" t="s">
        <v>1699</v>
      </c>
      <c r="G120" s="84" t="s">
        <v>1700</v>
      </c>
      <c r="H120" s="84" t="s">
        <v>1655</v>
      </c>
      <c r="I120" s="84" t="s">
        <v>1701</v>
      </c>
      <c r="J120" s="84"/>
      <c r="K120" s="86" t="s">
        <v>1558</v>
      </c>
      <c r="L120" s="84" t="s">
        <v>749</v>
      </c>
      <c r="M120" s="84" t="s">
        <v>1526</v>
      </c>
      <c r="N120" s="84"/>
      <c r="O120" s="94">
        <v>0</v>
      </c>
      <c r="P120" s="86">
        <v>305000000</v>
      </c>
      <c r="Q120" s="86">
        <v>18300000</v>
      </c>
      <c r="R120" s="95"/>
      <c r="S120" s="84"/>
      <c r="T120" s="126"/>
      <c r="U120" s="87"/>
      <c r="V120" s="86"/>
      <c r="W120" s="86"/>
      <c r="X120" s="86">
        <v>286700000</v>
      </c>
      <c r="Y120" s="86">
        <v>286700000</v>
      </c>
      <c r="Z120" s="86">
        <v>0</v>
      </c>
      <c r="AA120" s="86">
        <v>286700000</v>
      </c>
      <c r="AB120" s="86">
        <v>292800000</v>
      </c>
      <c r="AC120" s="88">
        <v>46111</v>
      </c>
      <c r="AD120" s="98">
        <v>0.04</v>
      </c>
      <c r="AE120" s="89"/>
      <c r="AF120" s="90">
        <v>0</v>
      </c>
      <c r="AG120" s="84"/>
      <c r="AH120" s="98">
        <v>0.04</v>
      </c>
      <c r="AI120" s="84"/>
      <c r="AJ120" s="84"/>
      <c r="AK120" s="91">
        <v>17568000</v>
      </c>
      <c r="AL120" s="135">
        <f t="shared" si="3"/>
        <v>15970909.09090909</v>
      </c>
      <c r="AM120" s="84"/>
      <c r="AN120" s="93"/>
      <c r="AO120" s="86">
        <v>0</v>
      </c>
      <c r="AP120" s="86">
        <f t="shared" si="4"/>
        <v>33538909.09090909</v>
      </c>
      <c r="AQ120">
        <f>VLOOKUP(L120,'Báo cáo lợi nhuận từng xe (2)'!$E$5:$K$245,7,0)</f>
        <v>15970909.09090909</v>
      </c>
      <c r="AR120" s="178">
        <f t="shared" si="5"/>
        <v>0</v>
      </c>
    </row>
    <row r="121" spans="1:44" hidden="1" x14ac:dyDescent="0.25">
      <c r="A121" s="84">
        <v>118</v>
      </c>
      <c r="B121" s="85">
        <v>46112</v>
      </c>
      <c r="C121" s="84">
        <v>1</v>
      </c>
      <c r="D121" s="84" t="s">
        <v>1523</v>
      </c>
      <c r="E121" s="84" t="s">
        <v>1702</v>
      </c>
      <c r="F121" s="84" t="s">
        <v>403</v>
      </c>
      <c r="G121" s="84" t="s">
        <v>1703</v>
      </c>
      <c r="H121" s="84" t="s">
        <v>1669</v>
      </c>
      <c r="I121" s="84" t="s">
        <v>1324</v>
      </c>
      <c r="J121" s="84"/>
      <c r="K121" s="86" t="s">
        <v>1541</v>
      </c>
      <c r="L121" s="84" t="s">
        <v>404</v>
      </c>
      <c r="M121" s="84" t="s">
        <v>1522</v>
      </c>
      <c r="N121" s="84"/>
      <c r="O121" s="94">
        <v>0</v>
      </c>
      <c r="P121" s="86">
        <v>529000000</v>
      </c>
      <c r="Q121" s="86">
        <v>31740000</v>
      </c>
      <c r="R121" s="95"/>
      <c r="S121" s="84"/>
      <c r="T121" s="126">
        <v>15870000</v>
      </c>
      <c r="U121" s="87"/>
      <c r="V121" s="86"/>
      <c r="W121" s="86"/>
      <c r="X121" s="86">
        <v>481390000</v>
      </c>
      <c r="Y121" s="86">
        <v>481390000</v>
      </c>
      <c r="Z121" s="86">
        <v>0</v>
      </c>
      <c r="AA121" s="86">
        <v>481390000</v>
      </c>
      <c r="AB121" s="86">
        <v>507840000</v>
      </c>
      <c r="AC121" s="88">
        <v>46112</v>
      </c>
      <c r="AD121" s="89">
        <v>0.04</v>
      </c>
      <c r="AE121" s="89"/>
      <c r="AF121" s="90">
        <v>0</v>
      </c>
      <c r="AG121" s="84"/>
      <c r="AH121" s="89">
        <v>0.04</v>
      </c>
      <c r="AI121" s="84"/>
      <c r="AJ121" s="84"/>
      <c r="AK121" s="91">
        <v>40891700</v>
      </c>
      <c r="AL121" s="135">
        <f t="shared" si="3"/>
        <v>37174272.727272727</v>
      </c>
      <c r="AM121" s="84"/>
      <c r="AN121" s="93"/>
      <c r="AO121" s="86">
        <v>0</v>
      </c>
      <c r="AP121" s="86">
        <f t="shared" si="4"/>
        <v>78065972.727272719</v>
      </c>
      <c r="AQ121">
        <f>VLOOKUP(L121,'Báo cáo lợi nhuận từng xe (2)'!$E$5:$K$245,7,0)</f>
        <v>37174272.727272727</v>
      </c>
      <c r="AR121" s="178">
        <f t="shared" si="5"/>
        <v>0</v>
      </c>
    </row>
    <row r="122" spans="1:44" hidden="1" x14ac:dyDescent="0.25">
      <c r="A122" s="84">
        <v>119</v>
      </c>
      <c r="B122" s="85">
        <v>46112</v>
      </c>
      <c r="C122" s="84">
        <v>1</v>
      </c>
      <c r="D122" s="84" t="s">
        <v>1523</v>
      </c>
      <c r="E122" s="84" t="s">
        <v>1327</v>
      </c>
      <c r="F122" s="84" t="s">
        <v>38</v>
      </c>
      <c r="G122" s="84" t="s">
        <v>1704</v>
      </c>
      <c r="H122" s="84" t="s">
        <v>1561</v>
      </c>
      <c r="I122" s="84" t="s">
        <v>1324</v>
      </c>
      <c r="J122" s="84"/>
      <c r="K122" s="86" t="s">
        <v>1640</v>
      </c>
      <c r="L122" s="84" t="s">
        <v>39</v>
      </c>
      <c r="M122" s="84" t="s">
        <v>1526</v>
      </c>
      <c r="N122" s="84"/>
      <c r="O122" s="94">
        <v>0</v>
      </c>
      <c r="P122" s="86">
        <v>745000000</v>
      </c>
      <c r="Q122" s="86">
        <v>44700000</v>
      </c>
      <c r="R122" s="95"/>
      <c r="S122" s="98">
        <v>5.0000000000000001E-3</v>
      </c>
      <c r="T122" s="126"/>
      <c r="U122" s="87"/>
      <c r="V122" s="86"/>
      <c r="W122" s="86"/>
      <c r="X122" s="86">
        <v>696798500</v>
      </c>
      <c r="Y122" s="86">
        <v>696798500</v>
      </c>
      <c r="Z122" s="86">
        <v>0</v>
      </c>
      <c r="AA122" s="86">
        <v>696798500</v>
      </c>
      <c r="AB122" s="86">
        <v>715200000</v>
      </c>
      <c r="AC122" s="88">
        <v>46112</v>
      </c>
      <c r="AD122" s="89">
        <v>0.04</v>
      </c>
      <c r="AE122" s="89"/>
      <c r="AF122" s="90">
        <v>0</v>
      </c>
      <c r="AG122" s="84"/>
      <c r="AH122" s="89">
        <v>0.04</v>
      </c>
      <c r="AI122" s="84"/>
      <c r="AJ122" s="84"/>
      <c r="AK122" s="91">
        <v>47674040</v>
      </c>
      <c r="AL122" s="135">
        <f t="shared" si="3"/>
        <v>43340036.36363636</v>
      </c>
      <c r="AM122" s="105">
        <v>1400600</v>
      </c>
      <c r="AN122" s="93"/>
      <c r="AO122" s="86">
        <v>0</v>
      </c>
      <c r="AP122" s="86">
        <f t="shared" si="4"/>
        <v>92414676.36363636</v>
      </c>
      <c r="AQ122">
        <f>VLOOKUP(L122,'Báo cáo lợi nhuận từng xe (2)'!$E$5:$K$245,7,0)</f>
        <v>43340036.36363636</v>
      </c>
      <c r="AR122" s="178">
        <f t="shared" si="5"/>
        <v>0</v>
      </c>
    </row>
    <row r="123" spans="1:44" hidden="1" x14ac:dyDescent="0.25">
      <c r="A123" s="84">
        <v>120</v>
      </c>
      <c r="B123" s="85">
        <v>46112</v>
      </c>
      <c r="C123" s="84">
        <v>3</v>
      </c>
      <c r="D123" s="84" t="s">
        <v>1532</v>
      </c>
      <c r="E123" s="84" t="s">
        <v>1385</v>
      </c>
      <c r="F123" s="84" t="s">
        <v>193</v>
      </c>
      <c r="G123" s="84" t="s">
        <v>1705</v>
      </c>
      <c r="H123" s="84" t="s">
        <v>1311</v>
      </c>
      <c r="I123" s="84" t="s">
        <v>106</v>
      </c>
      <c r="J123" s="84"/>
      <c r="K123" s="86" t="s">
        <v>1311</v>
      </c>
      <c r="L123" s="84" t="s">
        <v>194</v>
      </c>
      <c r="M123" s="84" t="s">
        <v>1526</v>
      </c>
      <c r="N123" s="84"/>
      <c r="O123" s="94">
        <v>46106</v>
      </c>
      <c r="P123" s="86">
        <v>749000000</v>
      </c>
      <c r="Q123" s="86">
        <v>44940000</v>
      </c>
      <c r="R123" s="95"/>
      <c r="S123" s="84"/>
      <c r="T123" s="126"/>
      <c r="U123" s="87"/>
      <c r="V123" s="86"/>
      <c r="W123" s="86"/>
      <c r="X123" s="86">
        <v>704060000</v>
      </c>
      <c r="Y123" s="86">
        <v>704060000</v>
      </c>
      <c r="Z123" s="86">
        <v>0</v>
      </c>
      <c r="AA123" s="86">
        <v>704060000</v>
      </c>
      <c r="AB123" s="86">
        <v>719040000</v>
      </c>
      <c r="AC123" s="88">
        <v>46106</v>
      </c>
      <c r="AD123" s="89">
        <v>0.04</v>
      </c>
      <c r="AE123" s="89"/>
      <c r="AF123" s="90">
        <v>0</v>
      </c>
      <c r="AG123" s="84"/>
      <c r="AH123" s="89">
        <v>0.04</v>
      </c>
      <c r="AI123" s="84"/>
      <c r="AJ123" s="84"/>
      <c r="AK123" s="91">
        <v>43142400</v>
      </c>
      <c r="AL123" s="135">
        <f t="shared" si="3"/>
        <v>39220363.636363633</v>
      </c>
      <c r="AM123" s="84"/>
      <c r="AN123" s="93"/>
      <c r="AO123" s="86">
        <v>0</v>
      </c>
      <c r="AP123" s="86">
        <f t="shared" si="4"/>
        <v>82362763.636363626</v>
      </c>
      <c r="AQ123">
        <f>VLOOKUP(L123,'Báo cáo lợi nhuận từng xe (2)'!$E$5:$K$245,7,0)</f>
        <v>39220363.636363633</v>
      </c>
      <c r="AR123" s="178">
        <f t="shared" si="5"/>
        <v>0</v>
      </c>
    </row>
    <row r="124" spans="1:44" hidden="1" x14ac:dyDescent="0.25">
      <c r="A124" s="84">
        <v>121</v>
      </c>
      <c r="B124" s="85">
        <v>46112</v>
      </c>
      <c r="C124" s="84">
        <v>3</v>
      </c>
      <c r="D124" s="84" t="s">
        <v>1532</v>
      </c>
      <c r="E124" s="84" t="s">
        <v>1385</v>
      </c>
      <c r="F124" s="84" t="s">
        <v>211</v>
      </c>
      <c r="G124" s="84" t="s">
        <v>1706</v>
      </c>
      <c r="H124" s="84" t="s">
        <v>1311</v>
      </c>
      <c r="I124" s="84" t="s">
        <v>106</v>
      </c>
      <c r="J124" s="84"/>
      <c r="K124" s="86" t="s">
        <v>1311</v>
      </c>
      <c r="L124" s="84" t="s">
        <v>277</v>
      </c>
      <c r="M124" s="84" t="s">
        <v>1522</v>
      </c>
      <c r="N124" s="84"/>
      <c r="O124" s="94">
        <v>46107</v>
      </c>
      <c r="P124" s="86">
        <v>749000000</v>
      </c>
      <c r="Q124" s="86">
        <v>44940000</v>
      </c>
      <c r="R124" s="95"/>
      <c r="S124" s="84"/>
      <c r="T124" s="93"/>
      <c r="U124" s="87"/>
      <c r="V124" s="86"/>
      <c r="W124" s="86"/>
      <c r="X124" s="86">
        <v>704060000</v>
      </c>
      <c r="Y124" s="86">
        <v>704060000</v>
      </c>
      <c r="Z124" s="86">
        <v>0</v>
      </c>
      <c r="AA124" s="86">
        <v>704060000</v>
      </c>
      <c r="AB124" s="86">
        <v>719040000</v>
      </c>
      <c r="AC124" s="88">
        <v>46107</v>
      </c>
      <c r="AD124" s="89">
        <v>0.04</v>
      </c>
      <c r="AE124" s="89"/>
      <c r="AF124" s="90">
        <v>0</v>
      </c>
      <c r="AG124" s="84"/>
      <c r="AH124" s="89">
        <v>0.04</v>
      </c>
      <c r="AI124" s="84"/>
      <c r="AJ124" s="84"/>
      <c r="AK124" s="91">
        <v>43142400</v>
      </c>
      <c r="AL124" s="135">
        <f t="shared" si="3"/>
        <v>39220363.636363633</v>
      </c>
      <c r="AM124" s="84"/>
      <c r="AN124" s="93"/>
      <c r="AO124" s="86">
        <v>0</v>
      </c>
      <c r="AP124" s="86">
        <f t="shared" si="4"/>
        <v>82362763.636363626</v>
      </c>
      <c r="AQ124">
        <f>VLOOKUP(L124,'Báo cáo lợi nhuận từng xe (2)'!$E$5:$K$245,7,0)</f>
        <v>39220363.636363633</v>
      </c>
      <c r="AR124" s="178">
        <f t="shared" si="5"/>
        <v>0</v>
      </c>
    </row>
    <row r="125" spans="1:44" hidden="1" x14ac:dyDescent="0.25">
      <c r="A125" s="84">
        <v>122</v>
      </c>
      <c r="B125" s="85">
        <v>46112</v>
      </c>
      <c r="C125" s="84">
        <v>3</v>
      </c>
      <c r="D125" s="84" t="s">
        <v>1532</v>
      </c>
      <c r="E125" s="84" t="s">
        <v>1362</v>
      </c>
      <c r="F125" s="84" t="s">
        <v>133</v>
      </c>
      <c r="G125" s="84" t="s">
        <v>1707</v>
      </c>
      <c r="H125" s="84" t="s">
        <v>1311</v>
      </c>
      <c r="I125" s="84" t="s">
        <v>106</v>
      </c>
      <c r="J125" s="84"/>
      <c r="K125" s="86" t="s">
        <v>1311</v>
      </c>
      <c r="L125" s="84" t="s">
        <v>134</v>
      </c>
      <c r="M125" s="84" t="s">
        <v>1522</v>
      </c>
      <c r="N125" s="84"/>
      <c r="O125" s="94">
        <v>46107</v>
      </c>
      <c r="P125" s="86">
        <v>749000000</v>
      </c>
      <c r="Q125" s="86">
        <v>44940000</v>
      </c>
      <c r="R125" s="95"/>
      <c r="S125" s="84"/>
      <c r="T125" s="93"/>
      <c r="U125" s="87"/>
      <c r="V125" s="86"/>
      <c r="W125" s="86"/>
      <c r="X125" s="86">
        <v>704060000</v>
      </c>
      <c r="Y125" s="86">
        <v>704060000</v>
      </c>
      <c r="Z125" s="86">
        <v>0</v>
      </c>
      <c r="AA125" s="86">
        <v>704060000</v>
      </c>
      <c r="AB125" s="86">
        <v>719040000</v>
      </c>
      <c r="AC125" s="88">
        <v>46107</v>
      </c>
      <c r="AD125" s="89">
        <v>0.04</v>
      </c>
      <c r="AE125" s="89"/>
      <c r="AF125" s="90">
        <v>0</v>
      </c>
      <c r="AG125" s="84"/>
      <c r="AH125" s="89">
        <v>0.04</v>
      </c>
      <c r="AI125" s="84"/>
      <c r="AJ125" s="84"/>
      <c r="AK125" s="91">
        <v>43142400</v>
      </c>
      <c r="AL125" s="135">
        <f t="shared" si="3"/>
        <v>39220363.636363633</v>
      </c>
      <c r="AM125" s="84"/>
      <c r="AN125" s="93"/>
      <c r="AO125" s="86">
        <v>0</v>
      </c>
      <c r="AP125" s="86">
        <f t="shared" si="4"/>
        <v>82362763.636363626</v>
      </c>
      <c r="AQ125">
        <f>VLOOKUP(L125,'Báo cáo lợi nhuận từng xe (2)'!$E$5:$K$245,7,0)</f>
        <v>39220363.636363633</v>
      </c>
      <c r="AR125" s="178">
        <f t="shared" si="5"/>
        <v>0</v>
      </c>
    </row>
    <row r="126" spans="1:44" hidden="1" x14ac:dyDescent="0.25">
      <c r="A126" s="84">
        <v>123</v>
      </c>
      <c r="B126" s="85">
        <v>46112</v>
      </c>
      <c r="C126" s="84">
        <v>3</v>
      </c>
      <c r="D126" s="84" t="s">
        <v>1532</v>
      </c>
      <c r="E126" s="84" t="s">
        <v>1404</v>
      </c>
      <c r="F126" s="84" t="s">
        <v>92</v>
      </c>
      <c r="G126" s="84" t="s">
        <v>1708</v>
      </c>
      <c r="H126" s="84" t="s">
        <v>1561</v>
      </c>
      <c r="I126" s="84" t="s">
        <v>1366</v>
      </c>
      <c r="J126" s="84"/>
      <c r="K126" s="86" t="s">
        <v>1638</v>
      </c>
      <c r="L126" s="84" t="s">
        <v>93</v>
      </c>
      <c r="M126" s="84" t="s">
        <v>1522</v>
      </c>
      <c r="N126" s="84"/>
      <c r="O126" s="94">
        <v>46107</v>
      </c>
      <c r="P126" s="86">
        <v>689000000</v>
      </c>
      <c r="Q126" s="86">
        <v>41340000</v>
      </c>
      <c r="R126" s="95"/>
      <c r="S126" s="84"/>
      <c r="T126" s="93"/>
      <c r="U126" s="87"/>
      <c r="V126" s="86"/>
      <c r="W126" s="86"/>
      <c r="X126" s="86">
        <v>647660000</v>
      </c>
      <c r="Y126" s="86">
        <v>647660000</v>
      </c>
      <c r="Z126" s="86">
        <v>0</v>
      </c>
      <c r="AA126" s="86">
        <v>647660000</v>
      </c>
      <c r="AB126" s="86">
        <v>661440000</v>
      </c>
      <c r="AC126" s="88">
        <v>46107</v>
      </c>
      <c r="AD126" s="89">
        <v>0.04</v>
      </c>
      <c r="AE126" s="89"/>
      <c r="AF126" s="90">
        <v>0</v>
      </c>
      <c r="AG126" s="84"/>
      <c r="AH126" s="89">
        <v>0.04</v>
      </c>
      <c r="AI126" s="84"/>
      <c r="AJ126" s="84"/>
      <c r="AK126" s="91">
        <v>39686400</v>
      </c>
      <c r="AL126" s="135">
        <f t="shared" si="3"/>
        <v>36078545.454545453</v>
      </c>
      <c r="AM126" s="84"/>
      <c r="AN126" s="93"/>
      <c r="AO126" s="86">
        <v>0</v>
      </c>
      <c r="AP126" s="86">
        <f t="shared" si="4"/>
        <v>75764945.454545453</v>
      </c>
      <c r="AQ126">
        <f>VLOOKUP(L126,'Báo cáo lợi nhuận từng xe (2)'!$E$5:$K$245,7,0)</f>
        <v>36078545.454545453</v>
      </c>
      <c r="AR126" s="178">
        <f t="shared" si="5"/>
        <v>0</v>
      </c>
    </row>
    <row r="127" spans="1:44" hidden="1" x14ac:dyDescent="0.25">
      <c r="A127" s="84">
        <v>124</v>
      </c>
      <c r="B127" s="85">
        <v>46112</v>
      </c>
      <c r="C127" s="84">
        <v>3</v>
      </c>
      <c r="D127" s="84" t="s">
        <v>1532</v>
      </c>
      <c r="E127" s="84" t="s">
        <v>1362</v>
      </c>
      <c r="F127" s="100" t="s">
        <v>517</v>
      </c>
      <c r="G127" s="84" t="s">
        <v>1709</v>
      </c>
      <c r="H127" s="84" t="s">
        <v>514</v>
      </c>
      <c r="I127" s="84" t="s">
        <v>1366</v>
      </c>
      <c r="J127" s="84"/>
      <c r="K127" s="86" t="s">
        <v>1529</v>
      </c>
      <c r="L127" s="84" t="s">
        <v>519</v>
      </c>
      <c r="M127" s="84" t="s">
        <v>1522</v>
      </c>
      <c r="N127" s="84"/>
      <c r="O127" s="94">
        <v>46108</v>
      </c>
      <c r="P127" s="86">
        <v>302000000</v>
      </c>
      <c r="Q127" s="86">
        <v>18120000</v>
      </c>
      <c r="R127" s="95"/>
      <c r="S127" s="84"/>
      <c r="T127" s="93"/>
      <c r="U127" s="87"/>
      <c r="V127" s="86">
        <v>5000000</v>
      </c>
      <c r="W127" s="86">
        <v>6000000</v>
      </c>
      <c r="X127" s="86">
        <v>272880000</v>
      </c>
      <c r="Y127" s="86">
        <v>272880000</v>
      </c>
      <c r="Z127" s="86">
        <v>0</v>
      </c>
      <c r="AA127" s="86">
        <v>278880000</v>
      </c>
      <c r="AB127" s="86">
        <v>289920000</v>
      </c>
      <c r="AC127" s="88">
        <v>46108</v>
      </c>
      <c r="AD127" s="89">
        <v>0.04</v>
      </c>
      <c r="AE127" s="89"/>
      <c r="AF127" s="90">
        <v>0</v>
      </c>
      <c r="AG127" s="101">
        <v>0.03</v>
      </c>
      <c r="AH127" s="89">
        <v>7.0000000000000007E-2</v>
      </c>
      <c r="AI127" s="84"/>
      <c r="AJ127" s="84"/>
      <c r="AK127" s="91">
        <v>35561600.00000003</v>
      </c>
      <c r="AL127" s="135">
        <f t="shared" si="3"/>
        <v>32328727.272727296</v>
      </c>
      <c r="AM127" s="84"/>
      <c r="AN127" s="93"/>
      <c r="AO127" s="86">
        <v>5000000</v>
      </c>
      <c r="AP127" s="86">
        <f t="shared" si="4"/>
        <v>72890327.272727326</v>
      </c>
      <c r="AQ127">
        <f>VLOOKUP(L127,'Báo cáo lợi nhuận từng xe (2)'!$E$5:$K$245,7,0)</f>
        <v>32328727.272727296</v>
      </c>
      <c r="AR127" s="178">
        <f t="shared" si="5"/>
        <v>0</v>
      </c>
    </row>
    <row r="128" spans="1:44" hidden="1" x14ac:dyDescent="0.25">
      <c r="A128" s="84">
        <v>125</v>
      </c>
      <c r="B128" s="85">
        <v>46112</v>
      </c>
      <c r="C128" s="84">
        <v>3</v>
      </c>
      <c r="D128" s="84" t="s">
        <v>1532</v>
      </c>
      <c r="E128" s="84" t="s">
        <v>1331</v>
      </c>
      <c r="F128" s="84" t="s">
        <v>247</v>
      </c>
      <c r="G128" s="84" t="s">
        <v>1710</v>
      </c>
      <c r="H128" s="84" t="s">
        <v>1311</v>
      </c>
      <c r="I128" s="84" t="s">
        <v>106</v>
      </c>
      <c r="J128" s="84"/>
      <c r="K128" s="86" t="s">
        <v>1311</v>
      </c>
      <c r="L128" s="84" t="s">
        <v>248</v>
      </c>
      <c r="M128" s="84" t="s">
        <v>1522</v>
      </c>
      <c r="N128" s="84"/>
      <c r="O128" s="88">
        <v>46112</v>
      </c>
      <c r="P128" s="86">
        <v>749000000</v>
      </c>
      <c r="Q128" s="86"/>
      <c r="R128" s="89">
        <v>7.0000000000000007E-2</v>
      </c>
      <c r="S128" s="84"/>
      <c r="T128" s="93">
        <v>22470000</v>
      </c>
      <c r="U128" s="87"/>
      <c r="V128" s="86">
        <v>10000000</v>
      </c>
      <c r="W128" s="86"/>
      <c r="X128" s="86">
        <v>716530000</v>
      </c>
      <c r="Y128" s="86">
        <v>716530000</v>
      </c>
      <c r="Z128" s="86">
        <v>0</v>
      </c>
      <c r="AA128" s="86">
        <v>716530000</v>
      </c>
      <c r="AB128" s="86">
        <v>719040000</v>
      </c>
      <c r="AC128" s="88">
        <v>46112</v>
      </c>
      <c r="AD128" s="89">
        <v>0.04</v>
      </c>
      <c r="AE128" s="89"/>
      <c r="AF128" s="90">
        <v>0</v>
      </c>
      <c r="AG128" s="84"/>
      <c r="AH128" s="89">
        <v>0.04</v>
      </c>
      <c r="AI128" s="84"/>
      <c r="AJ128" s="84"/>
      <c r="AK128" s="91">
        <v>34005900</v>
      </c>
      <c r="AL128" s="135">
        <f t="shared" si="3"/>
        <v>30914454.545454543</v>
      </c>
      <c r="AM128" s="84"/>
      <c r="AN128" s="93"/>
      <c r="AO128" s="86">
        <v>10000000</v>
      </c>
      <c r="AP128" s="86">
        <f t="shared" si="4"/>
        <v>74920354.545454547</v>
      </c>
      <c r="AQ128">
        <f>VLOOKUP(L128,'Báo cáo lợi nhuận từng xe (2)'!$E$5:$K$245,7,0)</f>
        <v>30914454.545454543</v>
      </c>
      <c r="AR128" s="178">
        <f t="shared" si="5"/>
        <v>0</v>
      </c>
    </row>
    <row r="129" spans="1:44" hidden="1" x14ac:dyDescent="0.25">
      <c r="A129" s="84">
        <v>126</v>
      </c>
      <c r="B129" s="85">
        <v>46112</v>
      </c>
      <c r="C129" s="84">
        <v>3</v>
      </c>
      <c r="D129" s="84" t="s">
        <v>1532</v>
      </c>
      <c r="E129" s="84" t="s">
        <v>1386</v>
      </c>
      <c r="F129" s="84" t="s">
        <v>487</v>
      </c>
      <c r="G129" s="84" t="s">
        <v>1711</v>
      </c>
      <c r="H129" s="84" t="s">
        <v>1329</v>
      </c>
      <c r="I129" s="88" t="s">
        <v>1324</v>
      </c>
      <c r="J129" s="84"/>
      <c r="K129" s="86" t="s">
        <v>1541</v>
      </c>
      <c r="L129" s="84" t="s">
        <v>488</v>
      </c>
      <c r="M129" s="84" t="s">
        <v>1522</v>
      </c>
      <c r="N129" s="84"/>
      <c r="O129" s="94">
        <v>46108</v>
      </c>
      <c r="P129" s="86">
        <v>529000000</v>
      </c>
      <c r="Q129" s="86">
        <v>31740000</v>
      </c>
      <c r="R129" s="95"/>
      <c r="S129" s="84"/>
      <c r="T129" s="93"/>
      <c r="U129" s="87"/>
      <c r="V129" s="86"/>
      <c r="W129" s="86">
        <v>10000000</v>
      </c>
      <c r="X129" s="86">
        <v>487260000</v>
      </c>
      <c r="Y129" s="86">
        <v>487260000</v>
      </c>
      <c r="Z129" s="86">
        <v>0</v>
      </c>
      <c r="AA129" s="86">
        <v>497260000</v>
      </c>
      <c r="AB129" s="86">
        <v>507840000</v>
      </c>
      <c r="AC129" s="88">
        <v>46108</v>
      </c>
      <c r="AD129" s="89">
        <v>0.04</v>
      </c>
      <c r="AE129" s="89"/>
      <c r="AF129" s="90">
        <v>0</v>
      </c>
      <c r="AG129" s="84"/>
      <c r="AH129" s="89">
        <v>0.04</v>
      </c>
      <c r="AI129" s="84"/>
      <c r="AJ129" s="84"/>
      <c r="AK129" s="91">
        <v>30470400</v>
      </c>
      <c r="AL129" s="135">
        <f t="shared" si="3"/>
        <v>27700363.636363633</v>
      </c>
      <c r="AM129" s="84"/>
      <c r="AN129" s="93"/>
      <c r="AO129" s="86">
        <v>0</v>
      </c>
      <c r="AP129" s="86">
        <f t="shared" si="4"/>
        <v>58170763.636363633</v>
      </c>
      <c r="AQ129">
        <f>VLOOKUP(L129,'Báo cáo lợi nhuận từng xe (2)'!$E$5:$K$245,7,0)</f>
        <v>27700363.636363633</v>
      </c>
      <c r="AR129" s="178">
        <f t="shared" si="5"/>
        <v>0</v>
      </c>
    </row>
    <row r="130" spans="1:44" hidden="1" x14ac:dyDescent="0.25">
      <c r="A130" s="84">
        <v>127</v>
      </c>
      <c r="B130" s="85">
        <v>46112</v>
      </c>
      <c r="C130" s="84">
        <v>3</v>
      </c>
      <c r="D130" s="84" t="s">
        <v>1532</v>
      </c>
      <c r="E130" s="84" t="s">
        <v>1309</v>
      </c>
      <c r="F130" s="84" t="s">
        <v>620</v>
      </c>
      <c r="G130" s="84" t="s">
        <v>1712</v>
      </c>
      <c r="H130" s="84" t="s">
        <v>514</v>
      </c>
      <c r="I130" s="88" t="s">
        <v>1324</v>
      </c>
      <c r="J130" s="84"/>
      <c r="K130" s="86" t="s">
        <v>1525</v>
      </c>
      <c r="L130" s="84" t="s">
        <v>621</v>
      </c>
      <c r="M130" s="84" t="s">
        <v>1522</v>
      </c>
      <c r="N130" s="84"/>
      <c r="O130" s="94">
        <v>46109</v>
      </c>
      <c r="P130" s="86">
        <v>315000000</v>
      </c>
      <c r="Q130" s="86">
        <v>18900000</v>
      </c>
      <c r="R130" s="95"/>
      <c r="S130" s="84"/>
      <c r="T130" s="93"/>
      <c r="U130" s="87"/>
      <c r="V130" s="86">
        <v>5000000</v>
      </c>
      <c r="W130" s="86"/>
      <c r="X130" s="86">
        <v>291100000</v>
      </c>
      <c r="Y130" s="86">
        <v>291100000</v>
      </c>
      <c r="Z130" s="86">
        <v>0</v>
      </c>
      <c r="AA130" s="86">
        <v>291100000</v>
      </c>
      <c r="AB130" s="86">
        <v>302400000</v>
      </c>
      <c r="AC130" s="88">
        <v>46109</v>
      </c>
      <c r="AD130" s="89">
        <v>0.04</v>
      </c>
      <c r="AE130" s="89"/>
      <c r="AF130" s="90">
        <v>0</v>
      </c>
      <c r="AG130" s="84"/>
      <c r="AH130" s="89">
        <v>0.04</v>
      </c>
      <c r="AI130" s="84"/>
      <c r="AJ130" s="84"/>
      <c r="AK130" s="91">
        <v>27944000</v>
      </c>
      <c r="AL130" s="135">
        <f t="shared" si="3"/>
        <v>25403636.363636363</v>
      </c>
      <c r="AM130" s="84"/>
      <c r="AN130" s="93"/>
      <c r="AO130" s="86">
        <v>5000000</v>
      </c>
      <c r="AP130" s="86">
        <f t="shared" si="4"/>
        <v>58347636.36363636</v>
      </c>
      <c r="AQ130">
        <f>VLOOKUP(L130,'Báo cáo lợi nhuận từng xe (2)'!$E$5:$K$245,7,0)</f>
        <v>25403636.363636363</v>
      </c>
      <c r="AR130" s="178">
        <f t="shared" si="5"/>
        <v>0</v>
      </c>
    </row>
    <row r="131" spans="1:44" hidden="1" x14ac:dyDescent="0.25">
      <c r="A131" s="84">
        <v>128</v>
      </c>
      <c r="B131" s="85">
        <v>46112</v>
      </c>
      <c r="C131" s="84">
        <v>3</v>
      </c>
      <c r="D131" s="84" t="s">
        <v>1532</v>
      </c>
      <c r="E131" s="84" t="s">
        <v>1309</v>
      </c>
      <c r="F131" s="84" t="s">
        <v>710</v>
      </c>
      <c r="G131" s="84" t="s">
        <v>1713</v>
      </c>
      <c r="H131" s="84" t="s">
        <v>514</v>
      </c>
      <c r="I131" s="84" t="s">
        <v>1366</v>
      </c>
      <c r="J131" s="84"/>
      <c r="K131" s="86" t="s">
        <v>1529</v>
      </c>
      <c r="L131" s="84" t="s">
        <v>711</v>
      </c>
      <c r="M131" s="84" t="s">
        <v>1526</v>
      </c>
      <c r="N131" s="84"/>
      <c r="O131" s="94">
        <v>46109</v>
      </c>
      <c r="P131" s="86">
        <v>302000000</v>
      </c>
      <c r="Q131" s="86">
        <v>18120000</v>
      </c>
      <c r="R131" s="95"/>
      <c r="S131" s="84"/>
      <c r="T131" s="93"/>
      <c r="U131" s="87"/>
      <c r="V131" s="86">
        <v>5000000</v>
      </c>
      <c r="W131" s="86"/>
      <c r="X131" s="86">
        <v>278880000</v>
      </c>
      <c r="Y131" s="86">
        <v>278880000</v>
      </c>
      <c r="Z131" s="86">
        <v>0</v>
      </c>
      <c r="AA131" s="86">
        <v>278880000</v>
      </c>
      <c r="AB131" s="86">
        <v>289920000</v>
      </c>
      <c r="AC131" s="88">
        <v>46109</v>
      </c>
      <c r="AD131" s="89">
        <v>0.04</v>
      </c>
      <c r="AE131" s="89"/>
      <c r="AF131" s="90">
        <v>0</v>
      </c>
      <c r="AG131" s="101">
        <v>0.03</v>
      </c>
      <c r="AH131" s="89">
        <v>7.0000000000000007E-2</v>
      </c>
      <c r="AI131" s="84"/>
      <c r="AJ131" s="84"/>
      <c r="AK131" s="91">
        <v>35561600.00000003</v>
      </c>
      <c r="AL131" s="135">
        <f t="shared" si="3"/>
        <v>32328727.272727296</v>
      </c>
      <c r="AM131" s="84"/>
      <c r="AN131" s="93"/>
      <c r="AO131" s="86">
        <v>5000000</v>
      </c>
      <c r="AP131" s="86">
        <f t="shared" si="4"/>
        <v>72890327.272727326</v>
      </c>
      <c r="AQ131">
        <f>VLOOKUP(L131,'Báo cáo lợi nhuận từng xe (2)'!$E$5:$K$245,7,0)</f>
        <v>32328727.272727296</v>
      </c>
      <c r="AR131" s="178">
        <f t="shared" si="5"/>
        <v>0</v>
      </c>
    </row>
    <row r="132" spans="1:44" hidden="1" x14ac:dyDescent="0.25">
      <c r="A132" s="84">
        <v>129</v>
      </c>
      <c r="B132" s="85">
        <v>46112</v>
      </c>
      <c r="C132" s="84">
        <v>3</v>
      </c>
      <c r="D132" s="84" t="s">
        <v>1532</v>
      </c>
      <c r="E132" s="84" t="s">
        <v>1444</v>
      </c>
      <c r="F132" s="84" t="s">
        <v>235</v>
      </c>
      <c r="G132" s="84" t="s">
        <v>1714</v>
      </c>
      <c r="H132" s="84" t="s">
        <v>1311</v>
      </c>
      <c r="I132" s="84" t="s">
        <v>106</v>
      </c>
      <c r="J132" s="84"/>
      <c r="K132" s="86" t="s">
        <v>1311</v>
      </c>
      <c r="L132" s="84" t="s">
        <v>236</v>
      </c>
      <c r="M132" s="84" t="s">
        <v>1522</v>
      </c>
      <c r="N132" s="84"/>
      <c r="O132" s="94">
        <v>46111</v>
      </c>
      <c r="P132" s="86">
        <v>749000000</v>
      </c>
      <c r="Q132" s="86">
        <v>44940000</v>
      </c>
      <c r="R132" s="95"/>
      <c r="S132" s="84"/>
      <c r="T132" s="93"/>
      <c r="U132" s="87"/>
      <c r="V132" s="86"/>
      <c r="W132" s="86">
        <v>12000000</v>
      </c>
      <c r="X132" s="86">
        <v>692060000</v>
      </c>
      <c r="Y132" s="86">
        <v>692060000</v>
      </c>
      <c r="Z132" s="86">
        <v>0</v>
      </c>
      <c r="AA132" s="86">
        <v>704060000</v>
      </c>
      <c r="AB132" s="86">
        <v>719040000</v>
      </c>
      <c r="AC132" s="88">
        <v>46111</v>
      </c>
      <c r="AD132" s="89">
        <v>0.04</v>
      </c>
      <c r="AE132" s="89"/>
      <c r="AF132" s="90">
        <v>0</v>
      </c>
      <c r="AG132" s="84"/>
      <c r="AH132" s="89">
        <v>0.04</v>
      </c>
      <c r="AI132" s="84"/>
      <c r="AJ132" s="84"/>
      <c r="AK132" s="91">
        <v>43142400</v>
      </c>
      <c r="AL132" s="135">
        <f t="shared" ref="AL132:AL194" si="6">AK132/1.1</f>
        <v>39220363.636363633</v>
      </c>
      <c r="AM132" s="84"/>
      <c r="AN132" s="93"/>
      <c r="AO132" s="86">
        <v>0</v>
      </c>
      <c r="AP132" s="86">
        <f t="shared" ref="AP132:AP194" si="7">SUM(AK132:AO132)</f>
        <v>82362763.636363626</v>
      </c>
      <c r="AQ132">
        <f>VLOOKUP(L132,'Báo cáo lợi nhuận từng xe (2)'!$E$5:$K$245,7,0)</f>
        <v>39220363.636363633</v>
      </c>
      <c r="AR132" s="178">
        <f t="shared" si="5"/>
        <v>0</v>
      </c>
    </row>
    <row r="133" spans="1:44" hidden="1" x14ac:dyDescent="0.25">
      <c r="A133" s="84">
        <v>130</v>
      </c>
      <c r="B133" s="85">
        <v>46112</v>
      </c>
      <c r="C133" s="84">
        <v>3</v>
      </c>
      <c r="D133" s="84" t="s">
        <v>1532</v>
      </c>
      <c r="E133" s="84" t="s">
        <v>1462</v>
      </c>
      <c r="F133" s="84" t="s">
        <v>48</v>
      </c>
      <c r="G133" s="84" t="s">
        <v>1715</v>
      </c>
      <c r="H133" s="84" t="s">
        <v>1561</v>
      </c>
      <c r="I133" s="88" t="s">
        <v>1324</v>
      </c>
      <c r="J133" s="84"/>
      <c r="K133" s="86" t="s">
        <v>1640</v>
      </c>
      <c r="L133" s="84" t="s">
        <v>49</v>
      </c>
      <c r="M133" s="84" t="s">
        <v>1522</v>
      </c>
      <c r="N133" s="84"/>
      <c r="O133" s="94">
        <v>46111</v>
      </c>
      <c r="P133" s="86">
        <v>745000000</v>
      </c>
      <c r="Q133" s="86">
        <v>44700000</v>
      </c>
      <c r="R133" s="95"/>
      <c r="S133" s="84"/>
      <c r="T133" s="93"/>
      <c r="U133" s="87"/>
      <c r="V133" s="86">
        <v>10000000</v>
      </c>
      <c r="W133" s="86"/>
      <c r="X133" s="86">
        <v>690300000</v>
      </c>
      <c r="Y133" s="86">
        <v>690300000</v>
      </c>
      <c r="Z133" s="86">
        <v>0</v>
      </c>
      <c r="AA133" s="86">
        <v>690300000</v>
      </c>
      <c r="AB133" s="86">
        <v>715200000</v>
      </c>
      <c r="AC133" s="88">
        <v>46111</v>
      </c>
      <c r="AD133" s="89">
        <v>0.04</v>
      </c>
      <c r="AE133" s="89"/>
      <c r="AF133" s="90">
        <v>0</v>
      </c>
      <c r="AG133" s="84"/>
      <c r="AH133" s="89">
        <v>0.04</v>
      </c>
      <c r="AI133" s="84"/>
      <c r="AJ133" s="84"/>
      <c r="AK133" s="91">
        <v>62512000</v>
      </c>
      <c r="AL133" s="135">
        <f t="shared" si="6"/>
        <v>56829090.909090906</v>
      </c>
      <c r="AM133" s="84"/>
      <c r="AN133" s="93"/>
      <c r="AO133" s="86">
        <v>10000000</v>
      </c>
      <c r="AP133" s="86">
        <f t="shared" si="7"/>
        <v>129341090.90909091</v>
      </c>
      <c r="AQ133">
        <f>VLOOKUP(L133,'Báo cáo lợi nhuận từng xe (2)'!$E$5:$K$245,7,0)</f>
        <v>56829090.909090906</v>
      </c>
      <c r="AR133" s="178">
        <f t="shared" si="5"/>
        <v>0</v>
      </c>
    </row>
    <row r="134" spans="1:44" hidden="1" x14ac:dyDescent="0.25">
      <c r="A134" s="84">
        <v>131</v>
      </c>
      <c r="B134" s="85">
        <v>46112</v>
      </c>
      <c r="C134" s="84">
        <v>3</v>
      </c>
      <c r="D134" s="84" t="s">
        <v>1532</v>
      </c>
      <c r="E134" s="84" t="s">
        <v>1331</v>
      </c>
      <c r="F134" s="84" t="s">
        <v>481</v>
      </c>
      <c r="G134" s="84" t="s">
        <v>1716</v>
      </c>
      <c r="H134" s="84" t="s">
        <v>1329</v>
      </c>
      <c r="I134" s="88" t="s">
        <v>1324</v>
      </c>
      <c r="J134" s="84"/>
      <c r="K134" s="86" t="s">
        <v>1541</v>
      </c>
      <c r="L134" s="84" t="s">
        <v>482</v>
      </c>
      <c r="M134" s="84" t="s">
        <v>1522</v>
      </c>
      <c r="N134" s="84"/>
      <c r="O134" s="94">
        <v>46111</v>
      </c>
      <c r="P134" s="86">
        <v>529000000</v>
      </c>
      <c r="Q134" s="86">
        <v>31740000</v>
      </c>
      <c r="R134" s="95"/>
      <c r="S134" s="84"/>
      <c r="T134" s="93">
        <v>15870000</v>
      </c>
      <c r="U134" s="87"/>
      <c r="V134" s="86">
        <v>7000000</v>
      </c>
      <c r="W134" s="86">
        <v>5000000</v>
      </c>
      <c r="X134" s="86">
        <v>469390000</v>
      </c>
      <c r="Y134" s="86">
        <v>469390000</v>
      </c>
      <c r="Z134" s="86">
        <v>0</v>
      </c>
      <c r="AA134" s="86">
        <v>474390000</v>
      </c>
      <c r="AB134" s="86">
        <v>507840000</v>
      </c>
      <c r="AC134" s="88">
        <v>46111</v>
      </c>
      <c r="AD134" s="89">
        <v>0.04</v>
      </c>
      <c r="AE134" s="89"/>
      <c r="AF134" s="90">
        <v>0</v>
      </c>
      <c r="AG134" s="84"/>
      <c r="AH134" s="89">
        <v>0.04</v>
      </c>
      <c r="AI134" s="84"/>
      <c r="AJ134" s="84"/>
      <c r="AK134" s="91">
        <v>54681700</v>
      </c>
      <c r="AL134" s="135">
        <f t="shared" si="6"/>
        <v>49710636.36363636</v>
      </c>
      <c r="AM134" s="84"/>
      <c r="AN134" s="93"/>
      <c r="AO134" s="86">
        <v>7000000</v>
      </c>
      <c r="AP134" s="86">
        <f t="shared" si="7"/>
        <v>111392336.36363636</v>
      </c>
      <c r="AQ134">
        <f>VLOOKUP(L134,'Báo cáo lợi nhuận từng xe (2)'!$E$5:$K$245,7,0)</f>
        <v>49710636.36363636</v>
      </c>
      <c r="AR134" s="178">
        <f t="shared" ref="AR134:AR197" si="8">AL134-AQ134</f>
        <v>0</v>
      </c>
    </row>
    <row r="135" spans="1:44" hidden="1" x14ac:dyDescent="0.25">
      <c r="A135" s="84">
        <v>132</v>
      </c>
      <c r="B135" s="85">
        <v>46112</v>
      </c>
      <c r="C135" s="84">
        <v>3</v>
      </c>
      <c r="D135" s="84" t="s">
        <v>1532</v>
      </c>
      <c r="E135" s="84" t="s">
        <v>1331</v>
      </c>
      <c r="F135" s="84" t="s">
        <v>67</v>
      </c>
      <c r="G135" s="84" t="s">
        <v>1717</v>
      </c>
      <c r="H135" s="84" t="s">
        <v>1561</v>
      </c>
      <c r="I135" s="88" t="s">
        <v>1324</v>
      </c>
      <c r="J135" s="84"/>
      <c r="K135" s="86" t="s">
        <v>1640</v>
      </c>
      <c r="L135" s="84" t="s">
        <v>68</v>
      </c>
      <c r="M135" s="84" t="s">
        <v>1522</v>
      </c>
      <c r="N135" s="84"/>
      <c r="O135" s="94">
        <v>46111</v>
      </c>
      <c r="P135" s="86">
        <v>745000000</v>
      </c>
      <c r="Q135" s="86">
        <v>44700000</v>
      </c>
      <c r="R135" s="95"/>
      <c r="S135" s="84"/>
      <c r="T135" s="93"/>
      <c r="U135" s="87"/>
      <c r="V135" s="86">
        <v>10000000</v>
      </c>
      <c r="W135" s="86"/>
      <c r="X135" s="86">
        <v>690300000</v>
      </c>
      <c r="Y135" s="86">
        <v>690300000</v>
      </c>
      <c r="Z135" s="86">
        <v>0</v>
      </c>
      <c r="AA135" s="86">
        <v>690300000</v>
      </c>
      <c r="AB135" s="86">
        <v>715200000</v>
      </c>
      <c r="AC135" s="88">
        <v>46111</v>
      </c>
      <c r="AD135" s="89">
        <v>0.04</v>
      </c>
      <c r="AE135" s="89"/>
      <c r="AF135" s="90">
        <v>0</v>
      </c>
      <c r="AG135" s="84"/>
      <c r="AH135" s="89">
        <v>0.04</v>
      </c>
      <c r="AI135" s="84"/>
      <c r="AJ135" s="84"/>
      <c r="AK135" s="91">
        <v>62512000</v>
      </c>
      <c r="AL135" s="135">
        <f t="shared" si="6"/>
        <v>56829090.909090906</v>
      </c>
      <c r="AM135" s="84"/>
      <c r="AN135" s="93"/>
      <c r="AO135" s="86">
        <v>10000000</v>
      </c>
      <c r="AP135" s="86">
        <f t="shared" si="7"/>
        <v>129341090.90909091</v>
      </c>
      <c r="AQ135">
        <f>VLOOKUP(L135,'Báo cáo lợi nhuận từng xe (2)'!$E$5:$K$245,7,0)</f>
        <v>56829090.909090906</v>
      </c>
      <c r="AR135" s="178">
        <f t="shared" si="8"/>
        <v>0</v>
      </c>
    </row>
    <row r="136" spans="1:44" hidden="1" x14ac:dyDescent="0.25">
      <c r="A136" s="84">
        <v>133</v>
      </c>
      <c r="B136" s="85">
        <v>46112</v>
      </c>
      <c r="C136" s="84">
        <v>1</v>
      </c>
      <c r="D136" s="84" t="s">
        <v>1523</v>
      </c>
      <c r="E136" s="84" t="s">
        <v>1718</v>
      </c>
      <c r="F136" s="84" t="s">
        <v>17</v>
      </c>
      <c r="G136" s="84" t="s">
        <v>1719</v>
      </c>
      <c r="H136" s="84" t="s">
        <v>1720</v>
      </c>
      <c r="I136" s="84" t="s">
        <v>1324</v>
      </c>
      <c r="J136" s="84"/>
      <c r="K136" s="86" t="s">
        <v>1721</v>
      </c>
      <c r="L136" s="84" t="s">
        <v>19</v>
      </c>
      <c r="M136" s="84" t="s">
        <v>1522</v>
      </c>
      <c r="N136" s="84"/>
      <c r="O136" s="94">
        <v>0</v>
      </c>
      <c r="P136" s="86">
        <v>1199000000</v>
      </c>
      <c r="Q136" s="86">
        <v>119900000</v>
      </c>
      <c r="R136" s="95"/>
      <c r="S136" s="98">
        <v>5.0000000000000001E-3</v>
      </c>
      <c r="T136" s="93">
        <v>35970000</v>
      </c>
      <c r="U136" s="87"/>
      <c r="V136" s="86">
        <v>35000000</v>
      </c>
      <c r="W136" s="86">
        <v>75000</v>
      </c>
      <c r="X136" s="86">
        <v>1003089350</v>
      </c>
      <c r="Y136" s="86">
        <v>1003089350</v>
      </c>
      <c r="Z136" s="86">
        <v>0</v>
      </c>
      <c r="AA136" s="86">
        <v>1003164350</v>
      </c>
      <c r="AB136" s="86">
        <v>1133055000</v>
      </c>
      <c r="AC136" s="88">
        <v>46112</v>
      </c>
      <c r="AD136" s="98">
        <v>5.5E-2</v>
      </c>
      <c r="AE136" s="89"/>
      <c r="AF136" s="90">
        <v>0</v>
      </c>
      <c r="AG136" s="84"/>
      <c r="AH136" s="98">
        <v>5.5E-2</v>
      </c>
      <c r="AI136" s="84"/>
      <c r="AJ136" s="84"/>
      <c r="AK136" s="91">
        <v>192019305.75</v>
      </c>
      <c r="AL136" s="135">
        <f t="shared" si="6"/>
        <v>174563005.22727272</v>
      </c>
      <c r="AM136" s="106">
        <v>1986260</v>
      </c>
      <c r="AN136" s="93"/>
      <c r="AO136" s="86">
        <v>15000000</v>
      </c>
      <c r="AP136" s="86">
        <f t="shared" si="7"/>
        <v>383568570.97727275</v>
      </c>
      <c r="AQ136">
        <f>VLOOKUP(L136,'Báo cáo lợi nhuận từng xe (2)'!$E$5:$K$245,7,0)</f>
        <v>174563005.22727272</v>
      </c>
      <c r="AR136" s="178">
        <f t="shared" si="8"/>
        <v>0</v>
      </c>
    </row>
    <row r="137" spans="1:44" x14ac:dyDescent="0.25">
      <c r="A137" s="84">
        <v>134</v>
      </c>
      <c r="B137" s="85">
        <v>46112</v>
      </c>
      <c r="C137" s="84">
        <v>1</v>
      </c>
      <c r="D137" s="84" t="s">
        <v>1523</v>
      </c>
      <c r="E137" s="84" t="s">
        <v>1327</v>
      </c>
      <c r="F137" s="84" t="s">
        <v>312</v>
      </c>
      <c r="G137" s="84" t="s">
        <v>1722</v>
      </c>
      <c r="H137" s="84" t="s">
        <v>1311</v>
      </c>
      <c r="I137" s="84" t="s">
        <v>1390</v>
      </c>
      <c r="J137" s="84"/>
      <c r="K137" s="86" t="s">
        <v>1311</v>
      </c>
      <c r="L137" s="84" t="s">
        <v>1723</v>
      </c>
      <c r="M137" s="84" t="s">
        <v>1526</v>
      </c>
      <c r="N137" s="84"/>
      <c r="O137" s="94">
        <v>0</v>
      </c>
      <c r="P137" s="86">
        <v>749000000</v>
      </c>
      <c r="Q137" s="86">
        <v>44940000</v>
      </c>
      <c r="R137" s="95"/>
      <c r="S137" s="84"/>
      <c r="T137" s="93"/>
      <c r="U137" s="87"/>
      <c r="V137" s="86"/>
      <c r="W137" s="86">
        <v>10000000</v>
      </c>
      <c r="X137" s="86">
        <v>694060000</v>
      </c>
      <c r="Y137" s="86">
        <v>694060000</v>
      </c>
      <c r="Z137" s="86">
        <v>0</v>
      </c>
      <c r="AA137" s="86">
        <v>704060000</v>
      </c>
      <c r="AB137" s="86">
        <v>719040000</v>
      </c>
      <c r="AC137" s="84"/>
      <c r="AD137" s="89">
        <v>0.04</v>
      </c>
      <c r="AE137" s="89"/>
      <c r="AF137" s="90">
        <v>0</v>
      </c>
      <c r="AG137" s="84"/>
      <c r="AH137" s="89">
        <v>0.04</v>
      </c>
      <c r="AI137" s="84"/>
      <c r="AJ137" s="84"/>
      <c r="AK137" s="91">
        <v>53142400</v>
      </c>
      <c r="AL137" s="135">
        <f t="shared" si="6"/>
        <v>48311272.727272727</v>
      </c>
      <c r="AM137" s="84"/>
      <c r="AN137" s="93"/>
      <c r="AO137" s="86">
        <v>10000000</v>
      </c>
      <c r="AP137" s="86">
        <f t="shared" si="7"/>
        <v>111453672.72727272</v>
      </c>
      <c r="AQ137" t="e">
        <f>VLOOKUP(L137,'Báo cáo lợi nhuận từng xe (2)'!$E$5:$K$245,7,0)</f>
        <v>#N/A</v>
      </c>
      <c r="AR137" s="178" t="e">
        <f t="shared" si="8"/>
        <v>#N/A</v>
      </c>
    </row>
    <row r="138" spans="1:44" hidden="1" x14ac:dyDescent="0.25">
      <c r="A138" s="84">
        <v>135</v>
      </c>
      <c r="B138" s="85">
        <v>46112</v>
      </c>
      <c r="C138" s="84">
        <v>1</v>
      </c>
      <c r="D138" s="84" t="s">
        <v>1523</v>
      </c>
      <c r="E138" s="84" t="s">
        <v>1327</v>
      </c>
      <c r="F138" s="84" t="s">
        <v>312</v>
      </c>
      <c r="G138" s="84" t="s">
        <v>1724</v>
      </c>
      <c r="H138" s="84" t="s">
        <v>1311</v>
      </c>
      <c r="I138" s="84" t="s">
        <v>1390</v>
      </c>
      <c r="J138" s="84"/>
      <c r="K138" s="86" t="s">
        <v>1311</v>
      </c>
      <c r="L138" s="84" t="s">
        <v>313</v>
      </c>
      <c r="M138" s="84" t="s">
        <v>1526</v>
      </c>
      <c r="N138" s="84"/>
      <c r="O138" s="94">
        <v>0</v>
      </c>
      <c r="P138" s="86">
        <v>749000000</v>
      </c>
      <c r="Q138" s="86">
        <v>44940000</v>
      </c>
      <c r="R138" s="95"/>
      <c r="S138" s="84"/>
      <c r="T138" s="93"/>
      <c r="U138" s="87"/>
      <c r="V138" s="86"/>
      <c r="W138" s="86">
        <v>10000000</v>
      </c>
      <c r="X138" s="86">
        <v>694060000</v>
      </c>
      <c r="Y138" s="86">
        <v>694060000</v>
      </c>
      <c r="Z138" s="86">
        <v>0</v>
      </c>
      <c r="AA138" s="86">
        <v>704060000</v>
      </c>
      <c r="AB138" s="86">
        <v>719040000</v>
      </c>
      <c r="AC138" s="88">
        <v>46112</v>
      </c>
      <c r="AD138" s="89">
        <v>0.04</v>
      </c>
      <c r="AE138" s="89"/>
      <c r="AF138" s="90">
        <v>0</v>
      </c>
      <c r="AG138" s="84"/>
      <c r="AH138" s="89">
        <v>0.04</v>
      </c>
      <c r="AI138" s="84"/>
      <c r="AJ138" s="84"/>
      <c r="AK138" s="91">
        <v>53142400</v>
      </c>
      <c r="AL138" s="135">
        <f t="shared" si="6"/>
        <v>48311272.727272727</v>
      </c>
      <c r="AM138" s="84"/>
      <c r="AN138" s="93"/>
      <c r="AO138" s="86">
        <v>10000000</v>
      </c>
      <c r="AP138" s="86">
        <f t="shared" si="7"/>
        <v>111453672.72727272</v>
      </c>
      <c r="AQ138">
        <f>VLOOKUP(L138,'Báo cáo lợi nhuận từng xe (2)'!$E$5:$K$245,7,0)</f>
        <v>48311272.727272727</v>
      </c>
      <c r="AR138" s="178">
        <f t="shared" si="8"/>
        <v>0</v>
      </c>
    </row>
    <row r="139" spans="1:44" hidden="1" x14ac:dyDescent="0.25">
      <c r="A139" s="84">
        <v>136</v>
      </c>
      <c r="B139" s="85">
        <v>46112</v>
      </c>
      <c r="C139" s="84">
        <v>1</v>
      </c>
      <c r="D139" s="84" t="s">
        <v>1523</v>
      </c>
      <c r="E139" s="84" t="s">
        <v>1454</v>
      </c>
      <c r="F139" s="84" t="s">
        <v>355</v>
      </c>
      <c r="G139" s="84" t="s">
        <v>1725</v>
      </c>
      <c r="H139" s="84" t="s">
        <v>1311</v>
      </c>
      <c r="I139" s="84" t="s">
        <v>1476</v>
      </c>
      <c r="J139" s="84"/>
      <c r="K139" s="86" t="s">
        <v>1332</v>
      </c>
      <c r="L139" s="84" t="s">
        <v>356</v>
      </c>
      <c r="M139" s="84" t="s">
        <v>1526</v>
      </c>
      <c r="N139" s="84"/>
      <c r="O139" s="94">
        <v>0</v>
      </c>
      <c r="P139" s="86">
        <v>819000000</v>
      </c>
      <c r="Q139" s="86">
        <v>49140000</v>
      </c>
      <c r="R139" s="95"/>
      <c r="S139" s="84"/>
      <c r="T139" s="93">
        <v>24570000</v>
      </c>
      <c r="U139" s="87"/>
      <c r="V139" s="86"/>
      <c r="W139" s="86">
        <v>14000000</v>
      </c>
      <c r="X139" s="86">
        <v>731290000</v>
      </c>
      <c r="Y139" s="86">
        <v>731290000</v>
      </c>
      <c r="Z139" s="86">
        <v>0</v>
      </c>
      <c r="AA139" s="86">
        <v>745290000</v>
      </c>
      <c r="AB139" s="86">
        <v>786240000</v>
      </c>
      <c r="AC139" s="88">
        <v>46112</v>
      </c>
      <c r="AD139" s="89">
        <v>0.04</v>
      </c>
      <c r="AE139" s="89"/>
      <c r="AF139" s="90">
        <v>0</v>
      </c>
      <c r="AG139" s="84"/>
      <c r="AH139" s="89">
        <v>0.04</v>
      </c>
      <c r="AI139" s="84"/>
      <c r="AJ139" s="84"/>
      <c r="AK139" s="91">
        <v>88308700</v>
      </c>
      <c r="AL139" s="135">
        <f t="shared" si="6"/>
        <v>80280636.36363636</v>
      </c>
      <c r="AM139" s="84"/>
      <c r="AN139" s="93"/>
      <c r="AO139" s="86">
        <v>25000000</v>
      </c>
      <c r="AP139" s="86">
        <f t="shared" si="7"/>
        <v>193589336.36363637</v>
      </c>
      <c r="AQ139">
        <f>VLOOKUP(L139,'Báo cáo lợi nhuận từng xe (2)'!$E$5:$K$245,7,0)</f>
        <v>80280636.36363636</v>
      </c>
      <c r="AR139" s="178">
        <f t="shared" si="8"/>
        <v>0</v>
      </c>
    </row>
    <row r="140" spans="1:44" hidden="1" x14ac:dyDescent="0.25">
      <c r="A140" s="84">
        <v>137</v>
      </c>
      <c r="B140" s="85">
        <v>46112</v>
      </c>
      <c r="C140" s="84">
        <v>1</v>
      </c>
      <c r="D140" s="84" t="s">
        <v>1523</v>
      </c>
      <c r="E140" s="84" t="s">
        <v>1398</v>
      </c>
      <c r="F140" s="84" t="s">
        <v>1726</v>
      </c>
      <c r="G140" s="84" t="s">
        <v>1727</v>
      </c>
      <c r="H140" s="84" t="s">
        <v>1311</v>
      </c>
      <c r="I140" s="84" t="s">
        <v>1390</v>
      </c>
      <c r="J140" s="84"/>
      <c r="K140" s="86" t="s">
        <v>1311</v>
      </c>
      <c r="L140" s="84" t="s">
        <v>122</v>
      </c>
      <c r="M140" s="84" t="s">
        <v>1522</v>
      </c>
      <c r="N140" s="84"/>
      <c r="O140" s="94">
        <v>0</v>
      </c>
      <c r="P140" s="86">
        <v>749000000</v>
      </c>
      <c r="Q140" s="86">
        <v>44940000</v>
      </c>
      <c r="R140" s="95"/>
      <c r="S140" s="84"/>
      <c r="T140" s="93"/>
      <c r="U140" s="87"/>
      <c r="V140" s="86"/>
      <c r="W140" s="86"/>
      <c r="X140" s="86">
        <v>704060000</v>
      </c>
      <c r="Y140" s="86">
        <v>704060000</v>
      </c>
      <c r="Z140" s="86">
        <v>0</v>
      </c>
      <c r="AA140" s="86">
        <v>704060000</v>
      </c>
      <c r="AB140" s="86">
        <v>719040000</v>
      </c>
      <c r="AC140" s="88">
        <v>46112</v>
      </c>
      <c r="AD140" s="89">
        <v>0.04</v>
      </c>
      <c r="AE140" s="89"/>
      <c r="AF140" s="90">
        <v>0</v>
      </c>
      <c r="AG140" s="84"/>
      <c r="AH140" s="89">
        <v>0.04</v>
      </c>
      <c r="AI140" s="84"/>
      <c r="AJ140" s="84"/>
      <c r="AK140" s="91">
        <v>53142400</v>
      </c>
      <c r="AL140" s="135">
        <f t="shared" si="6"/>
        <v>48311272.727272727</v>
      </c>
      <c r="AM140" s="84"/>
      <c r="AN140" s="93"/>
      <c r="AO140" s="86">
        <v>10000000</v>
      </c>
      <c r="AP140" s="86">
        <f t="shared" si="7"/>
        <v>111453672.72727272</v>
      </c>
      <c r="AQ140">
        <f>VLOOKUP(L140,'Báo cáo lợi nhuận từng xe (2)'!$E$5:$K$245,7,0)</f>
        <v>48311272.727272727</v>
      </c>
      <c r="AR140" s="178">
        <f t="shared" si="8"/>
        <v>0</v>
      </c>
    </row>
    <row r="141" spans="1:44" hidden="1" x14ac:dyDescent="0.25">
      <c r="A141" s="84">
        <v>138</v>
      </c>
      <c r="B141" s="85">
        <v>46112</v>
      </c>
      <c r="C141" s="84">
        <v>3</v>
      </c>
      <c r="D141" s="84" t="s">
        <v>1607</v>
      </c>
      <c r="E141" s="84" t="s">
        <v>1421</v>
      </c>
      <c r="F141" s="84" t="s">
        <v>330</v>
      </c>
      <c r="G141" s="84" t="s">
        <v>1728</v>
      </c>
      <c r="H141" s="84" t="s">
        <v>106</v>
      </c>
      <c r="I141" s="84" t="s">
        <v>106</v>
      </c>
      <c r="J141" s="84"/>
      <c r="K141" s="86" t="s">
        <v>1311</v>
      </c>
      <c r="L141" s="84" t="s">
        <v>331</v>
      </c>
      <c r="M141" s="84" t="s">
        <v>1542</v>
      </c>
      <c r="N141" s="84"/>
      <c r="O141" s="94">
        <v>46112</v>
      </c>
      <c r="P141" s="86">
        <v>749000000</v>
      </c>
      <c r="Q141" s="86">
        <v>44940000</v>
      </c>
      <c r="R141" s="95"/>
      <c r="S141" s="84"/>
      <c r="T141" s="93">
        <v>22470000</v>
      </c>
      <c r="U141" s="87"/>
      <c r="V141" s="86"/>
      <c r="W141" s="86"/>
      <c r="X141" s="86">
        <v>681590000</v>
      </c>
      <c r="Y141" s="86">
        <v>681590000</v>
      </c>
      <c r="Z141" s="86">
        <v>0</v>
      </c>
      <c r="AA141" s="86">
        <v>681590000</v>
      </c>
      <c r="AB141" s="86">
        <v>719040000</v>
      </c>
      <c r="AC141" s="88">
        <v>46112</v>
      </c>
      <c r="AD141" s="89">
        <v>0.04</v>
      </c>
      <c r="AE141" s="89"/>
      <c r="AF141" s="90">
        <v>0</v>
      </c>
      <c r="AG141" s="84"/>
      <c r="AH141" s="89">
        <v>0.04</v>
      </c>
      <c r="AI141" s="84"/>
      <c r="AJ141" s="84"/>
      <c r="AK141" s="91">
        <v>67897700</v>
      </c>
      <c r="AL141" s="135">
        <f t="shared" si="6"/>
        <v>61725181.818181813</v>
      </c>
      <c r="AM141" s="84"/>
      <c r="AN141" s="93"/>
      <c r="AO141" s="86">
        <v>10000000</v>
      </c>
      <c r="AP141" s="86">
        <f t="shared" si="7"/>
        <v>139622881.81818181</v>
      </c>
      <c r="AQ141">
        <f>VLOOKUP(L141,'Báo cáo lợi nhuận từng xe (2)'!$E$5:$K$245,7,0)</f>
        <v>61725181.818181813</v>
      </c>
      <c r="AR141" s="178">
        <f t="shared" si="8"/>
        <v>0</v>
      </c>
    </row>
    <row r="142" spans="1:44" hidden="1" x14ac:dyDescent="0.25">
      <c r="A142" s="84">
        <v>139</v>
      </c>
      <c r="B142" s="85">
        <v>46112</v>
      </c>
      <c r="C142" s="84">
        <v>3</v>
      </c>
      <c r="D142" s="84" t="s">
        <v>1607</v>
      </c>
      <c r="E142" s="84" t="s">
        <v>1466</v>
      </c>
      <c r="F142" s="84" t="s">
        <v>130</v>
      </c>
      <c r="G142" s="84" t="s">
        <v>1729</v>
      </c>
      <c r="H142" s="84" t="s">
        <v>106</v>
      </c>
      <c r="I142" s="84" t="s">
        <v>106</v>
      </c>
      <c r="J142" s="84"/>
      <c r="K142" s="86" t="s">
        <v>1311</v>
      </c>
      <c r="L142" s="84" t="s">
        <v>131</v>
      </c>
      <c r="M142" s="84" t="s">
        <v>1542</v>
      </c>
      <c r="N142" s="84"/>
      <c r="O142" s="94">
        <v>46112</v>
      </c>
      <c r="P142" s="86">
        <v>749000000</v>
      </c>
      <c r="Q142" s="86">
        <v>44940000</v>
      </c>
      <c r="R142" s="95"/>
      <c r="S142" s="84"/>
      <c r="T142" s="93"/>
      <c r="U142" s="87"/>
      <c r="V142" s="86"/>
      <c r="W142" s="86"/>
      <c r="X142" s="86">
        <v>704060000</v>
      </c>
      <c r="Y142" s="86">
        <v>704060000</v>
      </c>
      <c r="Z142" s="86">
        <v>0</v>
      </c>
      <c r="AA142" s="86">
        <v>704060000</v>
      </c>
      <c r="AB142" s="86">
        <v>719040000</v>
      </c>
      <c r="AC142" s="88">
        <v>46112</v>
      </c>
      <c r="AD142" s="89">
        <v>0.04</v>
      </c>
      <c r="AE142" s="89"/>
      <c r="AF142" s="90">
        <v>0</v>
      </c>
      <c r="AG142" s="84"/>
      <c r="AH142" s="89">
        <v>0.04</v>
      </c>
      <c r="AI142" s="84"/>
      <c r="AJ142" s="84"/>
      <c r="AK142" s="91">
        <v>53142400</v>
      </c>
      <c r="AL142" s="135">
        <f t="shared" si="6"/>
        <v>48311272.727272727</v>
      </c>
      <c r="AM142" s="84"/>
      <c r="AN142" s="93"/>
      <c r="AO142" s="86">
        <v>10000000</v>
      </c>
      <c r="AP142" s="86">
        <f t="shared" si="7"/>
        <v>111453672.72727272</v>
      </c>
      <c r="AQ142">
        <f>VLOOKUP(L142,'Báo cáo lợi nhuận từng xe (2)'!$E$5:$K$245,7,0)</f>
        <v>48311272.727272727</v>
      </c>
      <c r="AR142" s="178">
        <f t="shared" si="8"/>
        <v>0</v>
      </c>
    </row>
    <row r="143" spans="1:44" hidden="1" x14ac:dyDescent="0.25">
      <c r="A143" s="84">
        <v>140</v>
      </c>
      <c r="B143" s="85">
        <v>46112</v>
      </c>
      <c r="C143" s="84">
        <v>3</v>
      </c>
      <c r="D143" s="84" t="s">
        <v>1607</v>
      </c>
      <c r="E143" s="84" t="s">
        <v>1411</v>
      </c>
      <c r="F143" s="84" t="s">
        <v>623</v>
      </c>
      <c r="G143" s="84" t="s">
        <v>1730</v>
      </c>
      <c r="H143" s="84" t="s">
        <v>1627</v>
      </c>
      <c r="I143" s="84" t="s">
        <v>1417</v>
      </c>
      <c r="J143" s="84"/>
      <c r="K143" s="86" t="s">
        <v>1521</v>
      </c>
      <c r="L143" s="84" t="s">
        <v>624</v>
      </c>
      <c r="M143" s="84" t="s">
        <v>1542</v>
      </c>
      <c r="N143" s="84"/>
      <c r="O143" s="94">
        <v>46112</v>
      </c>
      <c r="P143" s="86">
        <v>310000000</v>
      </c>
      <c r="Q143" s="86">
        <v>18600000</v>
      </c>
      <c r="R143" s="95"/>
      <c r="S143" s="84"/>
      <c r="T143" s="93">
        <v>9300000</v>
      </c>
      <c r="U143" s="87"/>
      <c r="V143" s="86">
        <v>18000000</v>
      </c>
      <c r="W143" s="86"/>
      <c r="X143" s="86">
        <v>264100000</v>
      </c>
      <c r="Y143" s="86">
        <v>264100000</v>
      </c>
      <c r="Z143" s="86">
        <v>0</v>
      </c>
      <c r="AA143" s="86">
        <v>264100000</v>
      </c>
      <c r="AB143" s="86">
        <v>300700000</v>
      </c>
      <c r="AC143" s="88">
        <v>46112</v>
      </c>
      <c r="AD143" s="89">
        <v>0.04</v>
      </c>
      <c r="AE143" s="89"/>
      <c r="AF143" s="90">
        <v>0</v>
      </c>
      <c r="AG143" s="84"/>
      <c r="AH143" s="89">
        <v>0.04</v>
      </c>
      <c r="AI143" s="84"/>
      <c r="AJ143" s="84"/>
      <c r="AK143" s="91">
        <v>49523000</v>
      </c>
      <c r="AL143" s="135">
        <f t="shared" si="6"/>
        <v>45020909.090909086</v>
      </c>
      <c r="AM143" s="84"/>
      <c r="AN143" s="93"/>
      <c r="AO143" s="86">
        <v>5000000</v>
      </c>
      <c r="AP143" s="86">
        <f t="shared" si="7"/>
        <v>99543909.090909094</v>
      </c>
      <c r="AQ143">
        <f>VLOOKUP(L143,'Báo cáo lợi nhuận từng xe (2)'!$E$5:$K$245,7,0)</f>
        <v>45020909.090909086</v>
      </c>
      <c r="AR143" s="178">
        <f t="shared" si="8"/>
        <v>0</v>
      </c>
    </row>
    <row r="144" spans="1:44" hidden="1" x14ac:dyDescent="0.25">
      <c r="A144" s="84">
        <v>141</v>
      </c>
      <c r="B144" s="85">
        <v>46112</v>
      </c>
      <c r="C144" s="84">
        <v>3</v>
      </c>
      <c r="D144" s="84" t="s">
        <v>1607</v>
      </c>
      <c r="E144" s="84" t="s">
        <v>1411</v>
      </c>
      <c r="F144" s="84" t="s">
        <v>265</v>
      </c>
      <c r="G144" s="84" t="s">
        <v>1731</v>
      </c>
      <c r="H144" s="84" t="s">
        <v>106</v>
      </c>
      <c r="I144" s="84" t="s">
        <v>106</v>
      </c>
      <c r="J144" s="84"/>
      <c r="K144" s="86" t="s">
        <v>1311</v>
      </c>
      <c r="L144" s="84" t="s">
        <v>266</v>
      </c>
      <c r="M144" s="84" t="s">
        <v>1542</v>
      </c>
      <c r="N144" s="84"/>
      <c r="O144" s="94">
        <v>46112</v>
      </c>
      <c r="P144" s="86">
        <v>749000000</v>
      </c>
      <c r="Q144" s="86">
        <v>44940000</v>
      </c>
      <c r="R144" s="95"/>
      <c r="S144" s="84"/>
      <c r="T144" s="93">
        <v>22470000</v>
      </c>
      <c r="U144" s="87"/>
      <c r="V144" s="86"/>
      <c r="W144" s="86"/>
      <c r="X144" s="86">
        <v>681590000</v>
      </c>
      <c r="Y144" s="86">
        <v>681590000</v>
      </c>
      <c r="Z144" s="86">
        <v>0</v>
      </c>
      <c r="AA144" s="86">
        <v>681590000</v>
      </c>
      <c r="AB144" s="86">
        <v>719040000</v>
      </c>
      <c r="AC144" s="88">
        <v>46112</v>
      </c>
      <c r="AD144" s="89">
        <v>0.04</v>
      </c>
      <c r="AE144" s="89"/>
      <c r="AF144" s="90">
        <v>0</v>
      </c>
      <c r="AG144" s="84"/>
      <c r="AH144" s="89">
        <v>0.04</v>
      </c>
      <c r="AI144" s="84"/>
      <c r="AJ144" s="84"/>
      <c r="AK144" s="91">
        <v>67897700</v>
      </c>
      <c r="AL144" s="135">
        <f t="shared" si="6"/>
        <v>61725181.818181813</v>
      </c>
      <c r="AM144" s="84"/>
      <c r="AN144" s="93"/>
      <c r="AO144" s="86">
        <v>10000000</v>
      </c>
      <c r="AP144" s="86">
        <f t="shared" si="7"/>
        <v>139622881.81818181</v>
      </c>
      <c r="AQ144">
        <f>VLOOKUP(L144,'Báo cáo lợi nhuận từng xe (2)'!$E$5:$K$245,7,0)</f>
        <v>61725181.818181813</v>
      </c>
      <c r="AR144" s="178">
        <f t="shared" si="8"/>
        <v>0</v>
      </c>
    </row>
    <row r="145" spans="1:44" hidden="1" x14ac:dyDescent="0.25">
      <c r="A145" s="84">
        <v>142</v>
      </c>
      <c r="B145" s="85">
        <v>46112</v>
      </c>
      <c r="C145" s="84">
        <v>3</v>
      </c>
      <c r="D145" s="84" t="s">
        <v>1607</v>
      </c>
      <c r="E145" s="84" t="s">
        <v>1475</v>
      </c>
      <c r="F145" s="84" t="s">
        <v>181</v>
      </c>
      <c r="G145" s="84" t="s">
        <v>1732</v>
      </c>
      <c r="H145" s="84" t="s">
        <v>106</v>
      </c>
      <c r="I145" s="84" t="s">
        <v>106</v>
      </c>
      <c r="J145" s="84"/>
      <c r="K145" s="86" t="s">
        <v>1311</v>
      </c>
      <c r="L145" s="84" t="s">
        <v>182</v>
      </c>
      <c r="M145" s="84" t="s">
        <v>1542</v>
      </c>
      <c r="N145" s="84"/>
      <c r="O145" s="94">
        <v>46112</v>
      </c>
      <c r="P145" s="86">
        <v>749000000</v>
      </c>
      <c r="Q145" s="86">
        <v>44940000</v>
      </c>
      <c r="R145" s="95"/>
      <c r="S145" s="84"/>
      <c r="T145" s="93">
        <v>22470000</v>
      </c>
      <c r="U145" s="87"/>
      <c r="V145" s="86"/>
      <c r="W145" s="86"/>
      <c r="X145" s="86">
        <v>681590000</v>
      </c>
      <c r="Y145" s="86">
        <v>681590000</v>
      </c>
      <c r="Z145" s="86">
        <v>0</v>
      </c>
      <c r="AA145" s="86">
        <v>681590000</v>
      </c>
      <c r="AB145" s="86">
        <v>719040000</v>
      </c>
      <c r="AC145" s="88">
        <v>46112</v>
      </c>
      <c r="AD145" s="89">
        <v>0.04</v>
      </c>
      <c r="AE145" s="89"/>
      <c r="AF145" s="90">
        <v>0</v>
      </c>
      <c r="AG145" s="84"/>
      <c r="AH145" s="89">
        <v>0.04</v>
      </c>
      <c r="AI145" s="84"/>
      <c r="AJ145" s="84"/>
      <c r="AK145" s="91">
        <v>67897700</v>
      </c>
      <c r="AL145" s="135">
        <f t="shared" si="6"/>
        <v>61725181.818181813</v>
      </c>
      <c r="AM145" s="84"/>
      <c r="AN145" s="93"/>
      <c r="AO145" s="86">
        <v>10000000</v>
      </c>
      <c r="AP145" s="86">
        <f t="shared" si="7"/>
        <v>139622881.81818181</v>
      </c>
      <c r="AQ145">
        <f>VLOOKUP(L145,'Báo cáo lợi nhuận từng xe (2)'!$E$5:$K$245,7,0)</f>
        <v>61725181.818181813</v>
      </c>
      <c r="AR145" s="178">
        <f t="shared" si="8"/>
        <v>0</v>
      </c>
    </row>
    <row r="146" spans="1:44" hidden="1" x14ac:dyDescent="0.25">
      <c r="A146" s="84">
        <v>144</v>
      </c>
      <c r="B146" s="85">
        <v>46112</v>
      </c>
      <c r="C146" s="84">
        <v>1</v>
      </c>
      <c r="D146" s="84" t="s">
        <v>1523</v>
      </c>
      <c r="E146" s="84" t="s">
        <v>1398</v>
      </c>
      <c r="F146" s="84" t="s">
        <v>433</v>
      </c>
      <c r="G146" s="84" t="s">
        <v>1733</v>
      </c>
      <c r="H146" s="84" t="s">
        <v>1329</v>
      </c>
      <c r="I146" s="84" t="s">
        <v>1324</v>
      </c>
      <c r="J146" s="84"/>
      <c r="K146" s="86" t="s">
        <v>1541</v>
      </c>
      <c r="L146" s="131" t="s">
        <v>434</v>
      </c>
      <c r="M146" s="84" t="s">
        <v>1542</v>
      </c>
      <c r="N146" s="84"/>
      <c r="O146" s="94">
        <v>0</v>
      </c>
      <c r="P146" s="86">
        <v>529000000</v>
      </c>
      <c r="Q146" s="86">
        <v>31740000</v>
      </c>
      <c r="R146" s="95"/>
      <c r="S146" s="84"/>
      <c r="T146" s="93"/>
      <c r="U146" s="87"/>
      <c r="V146" s="86"/>
      <c r="W146" s="86">
        <v>6000000</v>
      </c>
      <c r="X146" s="86">
        <v>491260000</v>
      </c>
      <c r="Y146" s="86">
        <v>491260000</v>
      </c>
      <c r="Z146" s="86">
        <v>0</v>
      </c>
      <c r="AA146" s="86">
        <v>497260000</v>
      </c>
      <c r="AB146" s="86">
        <v>507840000</v>
      </c>
      <c r="AC146" s="88">
        <v>46112</v>
      </c>
      <c r="AD146" s="89">
        <v>0.04</v>
      </c>
      <c r="AE146" s="89"/>
      <c r="AF146" s="90">
        <v>0</v>
      </c>
      <c r="AG146" s="84"/>
      <c r="AH146" s="89">
        <v>0.04</v>
      </c>
      <c r="AI146" s="84"/>
      <c r="AJ146" s="84"/>
      <c r="AK146" s="91">
        <v>30470400</v>
      </c>
      <c r="AL146" s="135">
        <f t="shared" si="6"/>
        <v>27700363.636363633</v>
      </c>
      <c r="AM146" s="84"/>
      <c r="AN146" s="93"/>
      <c r="AO146" s="86">
        <v>0</v>
      </c>
      <c r="AP146" s="86">
        <f t="shared" si="7"/>
        <v>58170763.636363633</v>
      </c>
      <c r="AQ146">
        <f>VLOOKUP(L146,'Báo cáo lợi nhuận từng xe (2)'!$E$5:$K$245,7,0)</f>
        <v>27700363.636363633</v>
      </c>
      <c r="AR146" s="178">
        <f t="shared" si="8"/>
        <v>0</v>
      </c>
    </row>
    <row r="147" spans="1:44" hidden="1" x14ac:dyDescent="0.25">
      <c r="A147" s="84">
        <v>145</v>
      </c>
      <c r="B147" s="85">
        <v>46112</v>
      </c>
      <c r="C147" s="84">
        <v>1</v>
      </c>
      <c r="D147" s="84" t="s">
        <v>1523</v>
      </c>
      <c r="E147" s="84" t="s">
        <v>1398</v>
      </c>
      <c r="F147" s="84" t="s">
        <v>83</v>
      </c>
      <c r="G147" s="84" t="s">
        <v>1734</v>
      </c>
      <c r="H147" s="84" t="s">
        <v>1561</v>
      </c>
      <c r="I147" s="84" t="s">
        <v>1366</v>
      </c>
      <c r="J147" s="84"/>
      <c r="K147" s="86" t="s">
        <v>1638</v>
      </c>
      <c r="L147" s="131" t="s">
        <v>84</v>
      </c>
      <c r="M147" s="84" t="s">
        <v>1526</v>
      </c>
      <c r="N147" s="84"/>
      <c r="O147" s="94">
        <v>0</v>
      </c>
      <c r="P147" s="86">
        <v>689000000</v>
      </c>
      <c r="Q147" s="86">
        <v>41340000</v>
      </c>
      <c r="R147" s="95"/>
      <c r="S147" s="84"/>
      <c r="T147" s="93">
        <v>20670000</v>
      </c>
      <c r="U147" s="87"/>
      <c r="V147" s="86"/>
      <c r="W147" s="86">
        <v>8000000</v>
      </c>
      <c r="X147" s="86">
        <v>618990000</v>
      </c>
      <c r="Y147" s="86">
        <v>618990000</v>
      </c>
      <c r="Z147" s="86">
        <v>0</v>
      </c>
      <c r="AA147" s="86">
        <v>626990000</v>
      </c>
      <c r="AB147" s="86">
        <v>661440000</v>
      </c>
      <c r="AC147" s="88">
        <v>46112</v>
      </c>
      <c r="AD147" s="89">
        <v>0.04</v>
      </c>
      <c r="AE147" s="89"/>
      <c r="AF147" s="90">
        <v>0</v>
      </c>
      <c r="AG147" s="89">
        <v>0.03</v>
      </c>
      <c r="AH147" s="89">
        <v>7.0000000000000007E-2</v>
      </c>
      <c r="AI147" s="84"/>
      <c r="AJ147" s="84"/>
      <c r="AK147" s="91">
        <v>82069400</v>
      </c>
      <c r="AL147" s="135">
        <f t="shared" si="6"/>
        <v>74608545.454545453</v>
      </c>
      <c r="AM147" s="84"/>
      <c r="AN147" s="93"/>
      <c r="AO147" s="86">
        <v>10000000</v>
      </c>
      <c r="AP147" s="86">
        <f t="shared" si="7"/>
        <v>166677945.45454544</v>
      </c>
      <c r="AQ147">
        <f>VLOOKUP(L147,'Báo cáo lợi nhuận từng xe (2)'!$E$5:$K$245,7,0)</f>
        <v>74608545.454545453</v>
      </c>
      <c r="AR147" s="178">
        <f t="shared" si="8"/>
        <v>0</v>
      </c>
    </row>
    <row r="148" spans="1:44" hidden="1" x14ac:dyDescent="0.25">
      <c r="A148" s="84">
        <v>146</v>
      </c>
      <c r="B148" s="85">
        <v>46112</v>
      </c>
      <c r="C148" s="84">
        <v>1</v>
      </c>
      <c r="D148" s="84" t="s">
        <v>1523</v>
      </c>
      <c r="E148" s="84" t="s">
        <v>1327</v>
      </c>
      <c r="F148" s="84" t="s">
        <v>211</v>
      </c>
      <c r="G148" s="84" t="s">
        <v>1735</v>
      </c>
      <c r="H148" s="84" t="s">
        <v>1311</v>
      </c>
      <c r="I148" s="84" t="s">
        <v>1390</v>
      </c>
      <c r="J148" s="84"/>
      <c r="K148" s="86" t="s">
        <v>1311</v>
      </c>
      <c r="L148" s="94" t="s">
        <v>212</v>
      </c>
      <c r="M148" s="84" t="s">
        <v>1542</v>
      </c>
      <c r="N148" s="84"/>
      <c r="O148" s="94">
        <v>0</v>
      </c>
      <c r="P148" s="86">
        <v>749000000</v>
      </c>
      <c r="Q148" s="86">
        <v>44940000</v>
      </c>
      <c r="R148" s="95"/>
      <c r="S148" s="84"/>
      <c r="T148" s="93">
        <v>22470000</v>
      </c>
      <c r="U148" s="87"/>
      <c r="V148" s="86"/>
      <c r="W148" s="86"/>
      <c r="X148" s="86">
        <v>681590000</v>
      </c>
      <c r="Y148" s="86">
        <v>681590000</v>
      </c>
      <c r="Z148" s="86">
        <v>0</v>
      </c>
      <c r="AA148" s="86">
        <v>681590000</v>
      </c>
      <c r="AB148" s="86">
        <v>719040000</v>
      </c>
      <c r="AC148" s="88">
        <v>46112</v>
      </c>
      <c r="AD148" s="89">
        <v>0.04</v>
      </c>
      <c r="AE148" s="89"/>
      <c r="AF148" s="90">
        <v>0</v>
      </c>
      <c r="AG148" s="84"/>
      <c r="AH148" s="89">
        <v>0.04</v>
      </c>
      <c r="AI148" s="84"/>
      <c r="AJ148" s="84"/>
      <c r="AK148" s="91">
        <v>57897700</v>
      </c>
      <c r="AL148" s="135">
        <f t="shared" si="6"/>
        <v>52634272.727272727</v>
      </c>
      <c r="AM148" s="84"/>
      <c r="AN148" s="93"/>
      <c r="AO148" s="86">
        <v>0</v>
      </c>
      <c r="AP148" s="86">
        <f t="shared" si="7"/>
        <v>110531972.72727272</v>
      </c>
      <c r="AQ148">
        <f>VLOOKUP(L148,'Báo cáo lợi nhuận từng xe (2)'!$E$5:$K$245,7,0)</f>
        <v>52634272.727272727</v>
      </c>
      <c r="AR148" s="178">
        <f t="shared" si="8"/>
        <v>0</v>
      </c>
    </row>
    <row r="149" spans="1:44" hidden="1" x14ac:dyDescent="0.25">
      <c r="A149" s="84">
        <v>147</v>
      </c>
      <c r="B149" s="85">
        <v>46112</v>
      </c>
      <c r="C149" s="84">
        <v>1</v>
      </c>
      <c r="D149" s="84" t="s">
        <v>1523</v>
      </c>
      <c r="E149" s="84" t="s">
        <v>1327</v>
      </c>
      <c r="F149" s="84" t="s">
        <v>537</v>
      </c>
      <c r="G149" s="84" t="s">
        <v>1736</v>
      </c>
      <c r="H149" s="84" t="s">
        <v>514</v>
      </c>
      <c r="I149" s="84" t="s">
        <v>1324</v>
      </c>
      <c r="J149" s="84"/>
      <c r="K149" s="86" t="s">
        <v>1525</v>
      </c>
      <c r="L149" s="84" t="s">
        <v>538</v>
      </c>
      <c r="M149" s="84" t="s">
        <v>1526</v>
      </c>
      <c r="N149" s="84"/>
      <c r="O149" s="94">
        <v>0</v>
      </c>
      <c r="P149" s="86">
        <v>315000000</v>
      </c>
      <c r="Q149" s="86">
        <v>18900000</v>
      </c>
      <c r="R149" s="95"/>
      <c r="S149" s="84"/>
      <c r="T149" s="93">
        <v>9450000</v>
      </c>
      <c r="U149" s="87"/>
      <c r="V149" s="86"/>
      <c r="W149" s="86">
        <v>5000000</v>
      </c>
      <c r="X149" s="86">
        <v>281650000</v>
      </c>
      <c r="Y149" s="86">
        <v>281650000</v>
      </c>
      <c r="Z149" s="86">
        <v>0</v>
      </c>
      <c r="AA149" s="86">
        <v>286650000</v>
      </c>
      <c r="AB149" s="84">
        <v>302400000</v>
      </c>
      <c r="AC149" s="88">
        <v>46112</v>
      </c>
      <c r="AD149" s="89">
        <v>0.04</v>
      </c>
      <c r="AE149" s="89"/>
      <c r="AF149" s="90">
        <v>0</v>
      </c>
      <c r="AG149" s="84"/>
      <c r="AH149" s="89">
        <v>0.04</v>
      </c>
      <c r="AI149" s="84"/>
      <c r="AJ149" s="84"/>
      <c r="AK149" s="91">
        <v>29349500</v>
      </c>
      <c r="AL149" s="135">
        <f t="shared" si="6"/>
        <v>26681363.636363633</v>
      </c>
      <c r="AM149" s="84"/>
      <c r="AN149" s="93"/>
      <c r="AO149" s="86">
        <v>5000000</v>
      </c>
      <c r="AP149" s="86">
        <f t="shared" si="7"/>
        <v>61030863.636363633</v>
      </c>
      <c r="AQ149">
        <f>VLOOKUP(L149,'Báo cáo lợi nhuận từng xe (2)'!$E$5:$K$245,7,0)</f>
        <v>26681363.636363633</v>
      </c>
      <c r="AR149" s="178">
        <f t="shared" si="8"/>
        <v>0</v>
      </c>
    </row>
    <row r="150" spans="1:44" hidden="1" x14ac:dyDescent="0.25">
      <c r="A150" s="84">
        <v>148</v>
      </c>
      <c r="B150" s="85">
        <v>46112</v>
      </c>
      <c r="C150" s="84">
        <v>1</v>
      </c>
      <c r="D150" s="84" t="s">
        <v>1523</v>
      </c>
      <c r="E150" s="84" t="s">
        <v>1454</v>
      </c>
      <c r="F150" s="84" t="s">
        <v>1737</v>
      </c>
      <c r="G150" s="84" t="s">
        <v>1738</v>
      </c>
      <c r="H150" s="84" t="s">
        <v>1311</v>
      </c>
      <c r="I150" s="84" t="s">
        <v>1332</v>
      </c>
      <c r="J150" s="84"/>
      <c r="K150" s="86" t="s">
        <v>1332</v>
      </c>
      <c r="L150" s="84" t="s">
        <v>368</v>
      </c>
      <c r="M150" s="84" t="s">
        <v>1526</v>
      </c>
      <c r="N150" s="84"/>
      <c r="O150" s="94">
        <v>0</v>
      </c>
      <c r="P150" s="86">
        <v>819000000</v>
      </c>
      <c r="Q150" s="86">
        <v>49140000</v>
      </c>
      <c r="R150" s="95"/>
      <c r="S150" s="84"/>
      <c r="T150" s="93">
        <v>24570000</v>
      </c>
      <c r="U150" s="87"/>
      <c r="V150" s="86"/>
      <c r="W150" s="86">
        <v>15000000</v>
      </c>
      <c r="X150" s="86">
        <v>730290000</v>
      </c>
      <c r="Y150" s="86">
        <v>730290000</v>
      </c>
      <c r="Z150" s="86">
        <v>0</v>
      </c>
      <c r="AA150" s="86">
        <v>745290000</v>
      </c>
      <c r="AB150" s="86">
        <v>786240000</v>
      </c>
      <c r="AC150" s="88">
        <v>46112</v>
      </c>
      <c r="AD150" s="89">
        <v>0.04</v>
      </c>
      <c r="AE150" s="89"/>
      <c r="AF150" s="90">
        <v>0</v>
      </c>
      <c r="AG150" s="84"/>
      <c r="AH150" s="89">
        <v>0.04</v>
      </c>
      <c r="AI150" s="84"/>
      <c r="AJ150" s="84"/>
      <c r="AK150" s="91">
        <v>88308700</v>
      </c>
      <c r="AL150" s="135">
        <f t="shared" si="6"/>
        <v>80280636.36363636</v>
      </c>
      <c r="AM150" s="84"/>
      <c r="AN150" s="93"/>
      <c r="AO150" s="86">
        <v>25000000</v>
      </c>
      <c r="AP150" s="86">
        <f t="shared" si="7"/>
        <v>193589336.36363637</v>
      </c>
      <c r="AQ150">
        <f>VLOOKUP(L150,'Báo cáo lợi nhuận từng xe (2)'!$E$5:$K$245,7,0)</f>
        <v>80280636.36363636</v>
      </c>
      <c r="AR150" s="178">
        <f t="shared" si="8"/>
        <v>0</v>
      </c>
    </row>
    <row r="151" spans="1:44" hidden="1" x14ac:dyDescent="0.25">
      <c r="A151" s="84">
        <v>149</v>
      </c>
      <c r="B151" s="85">
        <v>46112</v>
      </c>
      <c r="C151" s="84">
        <v>3</v>
      </c>
      <c r="D151" s="84" t="s">
        <v>1532</v>
      </c>
      <c r="E151" s="84" t="s">
        <v>1385</v>
      </c>
      <c r="F151" s="84" t="s">
        <v>343</v>
      </c>
      <c r="G151" s="84" t="s">
        <v>1739</v>
      </c>
      <c r="H151" s="84" t="s">
        <v>1332</v>
      </c>
      <c r="I151" s="84" t="s">
        <v>1332</v>
      </c>
      <c r="J151" s="84"/>
      <c r="K151" s="86" t="s">
        <v>1332</v>
      </c>
      <c r="L151" s="84" t="s">
        <v>344</v>
      </c>
      <c r="M151" s="84" t="s">
        <v>1522</v>
      </c>
      <c r="N151" s="84"/>
      <c r="O151" s="94">
        <v>46112</v>
      </c>
      <c r="P151" s="86">
        <v>819000000</v>
      </c>
      <c r="Q151" s="86">
        <v>49140000</v>
      </c>
      <c r="R151" s="95"/>
      <c r="S151" s="84"/>
      <c r="T151" s="93"/>
      <c r="U151" s="87"/>
      <c r="V151" s="86">
        <v>25000000</v>
      </c>
      <c r="W151" s="86"/>
      <c r="X151" s="86">
        <v>744860000</v>
      </c>
      <c r="Y151" s="86">
        <v>744860000</v>
      </c>
      <c r="Z151" s="86">
        <v>0</v>
      </c>
      <c r="AA151" s="86">
        <v>744860000</v>
      </c>
      <c r="AB151" s="86">
        <v>786240000</v>
      </c>
      <c r="AC151" s="88">
        <v>46112</v>
      </c>
      <c r="AD151" s="89">
        <v>0.04</v>
      </c>
      <c r="AE151" s="89"/>
      <c r="AF151" s="90">
        <v>0</v>
      </c>
      <c r="AG151" s="84"/>
      <c r="AH151" s="89">
        <v>0.04</v>
      </c>
      <c r="AI151" s="84"/>
      <c r="AJ151" s="84"/>
      <c r="AK151" s="91">
        <v>96174400</v>
      </c>
      <c r="AL151" s="135">
        <f t="shared" si="6"/>
        <v>87431272.727272719</v>
      </c>
      <c r="AM151" s="84"/>
      <c r="AN151" s="93"/>
      <c r="AO151" s="86">
        <v>25000000</v>
      </c>
      <c r="AP151" s="86">
        <f t="shared" si="7"/>
        <v>208605672.72727272</v>
      </c>
      <c r="AQ151">
        <f>VLOOKUP(L151,'Báo cáo lợi nhuận từng xe (2)'!$E$5:$K$245,7,0)</f>
        <v>87431272.727272719</v>
      </c>
      <c r="AR151" s="178">
        <f t="shared" si="8"/>
        <v>0</v>
      </c>
    </row>
    <row r="152" spans="1:44" hidden="1" x14ac:dyDescent="0.25">
      <c r="A152" s="84">
        <v>150</v>
      </c>
      <c r="B152" s="85">
        <v>46112</v>
      </c>
      <c r="C152" s="84">
        <v>3</v>
      </c>
      <c r="D152" s="84" t="s">
        <v>1532</v>
      </c>
      <c r="E152" s="84" t="s">
        <v>1362</v>
      </c>
      <c r="F152" s="100" t="s">
        <v>695</v>
      </c>
      <c r="G152" s="84" t="s">
        <v>1740</v>
      </c>
      <c r="H152" s="84" t="s">
        <v>514</v>
      </c>
      <c r="I152" s="84" t="s">
        <v>1363</v>
      </c>
      <c r="J152" s="84"/>
      <c r="K152" s="86" t="s">
        <v>1521</v>
      </c>
      <c r="L152" s="84" t="s">
        <v>696</v>
      </c>
      <c r="M152" s="84" t="s">
        <v>1522</v>
      </c>
      <c r="N152" s="84"/>
      <c r="O152" s="94">
        <v>46112</v>
      </c>
      <c r="P152" s="86">
        <v>310000000</v>
      </c>
      <c r="Q152" s="86">
        <v>18600000</v>
      </c>
      <c r="R152" s="95"/>
      <c r="S152" s="84"/>
      <c r="T152" s="93"/>
      <c r="U152" s="87"/>
      <c r="V152" s="86">
        <v>18000000</v>
      </c>
      <c r="W152" s="86">
        <v>5000000</v>
      </c>
      <c r="X152" s="86">
        <v>268400000</v>
      </c>
      <c r="Y152" s="86">
        <v>268400000</v>
      </c>
      <c r="Z152" s="86">
        <v>0</v>
      </c>
      <c r="AA152" s="86">
        <v>273400000</v>
      </c>
      <c r="AB152" s="86">
        <v>300700000</v>
      </c>
      <c r="AC152" s="88">
        <v>46112</v>
      </c>
      <c r="AD152" s="89">
        <v>0.04</v>
      </c>
      <c r="AE152" s="89"/>
      <c r="AF152" s="90">
        <v>0</v>
      </c>
      <c r="AG152" s="101">
        <v>0.03</v>
      </c>
      <c r="AH152" s="89">
        <v>7.0000000000000007E-2</v>
      </c>
      <c r="AI152" s="84"/>
      <c r="AJ152" s="84"/>
      <c r="AK152" s="91">
        <v>51438000.00000003</v>
      </c>
      <c r="AL152" s="135">
        <f t="shared" si="6"/>
        <v>46761818.181818202</v>
      </c>
      <c r="AM152" s="84"/>
      <c r="AN152" s="93"/>
      <c r="AO152" s="86">
        <v>5000000</v>
      </c>
      <c r="AP152" s="86">
        <f t="shared" si="7"/>
        <v>103199818.18181823</v>
      </c>
      <c r="AQ152">
        <f>VLOOKUP(L152,'Báo cáo lợi nhuận từng xe (2)'!$E$5:$K$245,7,0)</f>
        <v>46761818.181818202</v>
      </c>
      <c r="AR152" s="178">
        <f t="shared" si="8"/>
        <v>0</v>
      </c>
    </row>
    <row r="153" spans="1:44" hidden="1" x14ac:dyDescent="0.25">
      <c r="A153" s="84">
        <v>151</v>
      </c>
      <c r="B153" s="85">
        <v>46112</v>
      </c>
      <c r="C153" s="84">
        <v>3</v>
      </c>
      <c r="D153" s="84" t="s">
        <v>1532</v>
      </c>
      <c r="E153" s="84" t="s">
        <v>1386</v>
      </c>
      <c r="F153" s="84" t="s">
        <v>723</v>
      </c>
      <c r="G153" s="84" t="s">
        <v>1741</v>
      </c>
      <c r="H153" s="84" t="s">
        <v>714</v>
      </c>
      <c r="I153" s="84">
        <v>0</v>
      </c>
      <c r="J153" s="84"/>
      <c r="K153" s="86" t="s">
        <v>1375</v>
      </c>
      <c r="L153" s="84" t="s">
        <v>724</v>
      </c>
      <c r="M153" s="84" t="s">
        <v>1526</v>
      </c>
      <c r="N153" s="84"/>
      <c r="O153" s="94">
        <v>46112</v>
      </c>
      <c r="P153" s="86">
        <v>269000000</v>
      </c>
      <c r="Q153" s="86">
        <v>16140000</v>
      </c>
      <c r="R153" s="95"/>
      <c r="S153" s="84"/>
      <c r="T153" s="93">
        <v>8070000</v>
      </c>
      <c r="U153" s="87"/>
      <c r="V153" s="86">
        <v>11000000</v>
      </c>
      <c r="W153" s="86"/>
      <c r="X153" s="86">
        <v>233790000</v>
      </c>
      <c r="Y153" s="86">
        <v>233790000</v>
      </c>
      <c r="Z153" s="86">
        <v>0</v>
      </c>
      <c r="AA153" s="86">
        <v>233790000</v>
      </c>
      <c r="AB153" s="86">
        <v>258240000</v>
      </c>
      <c r="AC153" s="88">
        <v>46112</v>
      </c>
      <c r="AD153" s="89">
        <v>0.04</v>
      </c>
      <c r="AE153" s="89"/>
      <c r="AF153" s="90">
        <v>0</v>
      </c>
      <c r="AG153" s="84"/>
      <c r="AH153" s="89">
        <v>0.04</v>
      </c>
      <c r="AI153" s="84"/>
      <c r="AJ153" s="84"/>
      <c r="AK153" s="91">
        <v>36463700</v>
      </c>
      <c r="AL153" s="135">
        <f t="shared" si="6"/>
        <v>33148818.18181818</v>
      </c>
      <c r="AM153" s="84"/>
      <c r="AN153" s="93"/>
      <c r="AO153" s="86">
        <v>5000000</v>
      </c>
      <c r="AP153" s="86">
        <f t="shared" si="7"/>
        <v>74612518.181818187</v>
      </c>
      <c r="AQ153">
        <f>VLOOKUP(L153,'Báo cáo lợi nhuận từng xe (2)'!$E$5:$K$245,7,0)</f>
        <v>33148818.18181818</v>
      </c>
      <c r="AR153" s="178">
        <f t="shared" si="8"/>
        <v>0</v>
      </c>
    </row>
    <row r="154" spans="1:44" hidden="1" x14ac:dyDescent="0.25">
      <c r="A154" s="84">
        <v>152</v>
      </c>
      <c r="B154" s="85">
        <v>46112</v>
      </c>
      <c r="C154" s="84">
        <v>3</v>
      </c>
      <c r="D154" s="84" t="s">
        <v>1532</v>
      </c>
      <c r="E154" s="84" t="s">
        <v>1309</v>
      </c>
      <c r="F154" s="84" t="s">
        <v>291</v>
      </c>
      <c r="G154" s="84" t="s">
        <v>1742</v>
      </c>
      <c r="H154" s="84" t="s">
        <v>106</v>
      </c>
      <c r="I154" s="84" t="s">
        <v>106</v>
      </c>
      <c r="J154" s="84"/>
      <c r="K154" s="86" t="s">
        <v>1311</v>
      </c>
      <c r="L154" s="84" t="s">
        <v>292</v>
      </c>
      <c r="M154" s="84" t="s">
        <v>1522</v>
      </c>
      <c r="N154" s="84"/>
      <c r="O154" s="94">
        <v>46112</v>
      </c>
      <c r="P154" s="86">
        <v>749000000</v>
      </c>
      <c r="Q154" s="86">
        <v>44940000</v>
      </c>
      <c r="R154" s="95"/>
      <c r="S154" s="84"/>
      <c r="T154" s="93">
        <v>22470000</v>
      </c>
      <c r="U154" s="87"/>
      <c r="V154" s="86">
        <v>10000000</v>
      </c>
      <c r="W154" s="86"/>
      <c r="X154" s="86">
        <v>671590000</v>
      </c>
      <c r="Y154" s="86">
        <v>671590000</v>
      </c>
      <c r="Z154" s="86">
        <v>0</v>
      </c>
      <c r="AA154" s="86">
        <v>671590000</v>
      </c>
      <c r="AB154" s="86">
        <v>719040000</v>
      </c>
      <c r="AC154" s="88">
        <v>46112</v>
      </c>
      <c r="AD154" s="89">
        <v>0.04</v>
      </c>
      <c r="AE154" s="89"/>
      <c r="AF154" s="90">
        <v>0</v>
      </c>
      <c r="AG154" s="84"/>
      <c r="AH154" s="89">
        <v>0.04</v>
      </c>
      <c r="AI154" s="84"/>
      <c r="AJ154" s="84"/>
      <c r="AK154" s="91">
        <v>77597700</v>
      </c>
      <c r="AL154" s="135">
        <f t="shared" si="6"/>
        <v>70543363.636363626</v>
      </c>
      <c r="AM154" s="84"/>
      <c r="AN154" s="93"/>
      <c r="AO154" s="86">
        <v>10000000</v>
      </c>
      <c r="AP154" s="86">
        <f t="shared" si="7"/>
        <v>158141063.63636363</v>
      </c>
      <c r="AQ154">
        <f>VLOOKUP(L154,'Báo cáo lợi nhuận từng xe (2)'!$E$5:$K$245,7,0)</f>
        <v>70543363.636363626</v>
      </c>
      <c r="AR154" s="178">
        <f t="shared" si="8"/>
        <v>0</v>
      </c>
    </row>
    <row r="155" spans="1:44" hidden="1" x14ac:dyDescent="0.25">
      <c r="A155" s="84">
        <v>153</v>
      </c>
      <c r="B155" s="85">
        <v>46112</v>
      </c>
      <c r="C155" s="84">
        <v>3</v>
      </c>
      <c r="D155" s="84" t="s">
        <v>1532</v>
      </c>
      <c r="E155" s="84" t="s">
        <v>1331</v>
      </c>
      <c r="F155" s="84" t="s">
        <v>77</v>
      </c>
      <c r="G155" s="84" t="s">
        <v>1743</v>
      </c>
      <c r="H155" s="88" t="s">
        <v>1561</v>
      </c>
      <c r="I155" s="84" t="s">
        <v>1366</v>
      </c>
      <c r="J155" s="84"/>
      <c r="K155" s="86" t="s">
        <v>1638</v>
      </c>
      <c r="L155" s="84" t="s">
        <v>78</v>
      </c>
      <c r="M155" s="84" t="s">
        <v>1522</v>
      </c>
      <c r="N155" s="84"/>
      <c r="O155" s="94">
        <v>46112</v>
      </c>
      <c r="P155" s="86">
        <v>689000000</v>
      </c>
      <c r="Q155" s="86">
        <v>41340000</v>
      </c>
      <c r="R155" s="95"/>
      <c r="S155" s="84"/>
      <c r="T155" s="93"/>
      <c r="U155" s="87"/>
      <c r="V155" s="86">
        <v>10000000</v>
      </c>
      <c r="W155" s="86"/>
      <c r="X155" s="86">
        <v>637660000</v>
      </c>
      <c r="Y155" s="86">
        <v>637660000</v>
      </c>
      <c r="Z155" s="86">
        <v>0</v>
      </c>
      <c r="AA155" s="86">
        <v>637660000</v>
      </c>
      <c r="AB155" s="86">
        <v>661440000</v>
      </c>
      <c r="AC155" s="88">
        <v>46112</v>
      </c>
      <c r="AD155" s="89">
        <v>0.04</v>
      </c>
      <c r="AE155" s="89"/>
      <c r="AF155" s="90">
        <v>0</v>
      </c>
      <c r="AG155" s="84"/>
      <c r="AH155" s="89">
        <v>0.04</v>
      </c>
      <c r="AI155" s="84"/>
      <c r="AJ155" s="84"/>
      <c r="AK155" s="91">
        <v>59286400</v>
      </c>
      <c r="AL155" s="135">
        <f t="shared" si="6"/>
        <v>53896727.272727266</v>
      </c>
      <c r="AM155" s="84"/>
      <c r="AN155" s="93"/>
      <c r="AO155" s="86">
        <v>10000000</v>
      </c>
      <c r="AP155" s="86">
        <f t="shared" si="7"/>
        <v>123183127.27272727</v>
      </c>
      <c r="AQ155">
        <f>VLOOKUP(L155,'Báo cáo lợi nhuận từng xe (2)'!$E$5:$K$245,7,0)</f>
        <v>53896727.272727266</v>
      </c>
      <c r="AR155" s="178">
        <f t="shared" si="8"/>
        <v>0</v>
      </c>
    </row>
    <row r="156" spans="1:44" hidden="1" x14ac:dyDescent="0.25">
      <c r="A156" s="84">
        <v>154</v>
      </c>
      <c r="B156" s="85">
        <v>46112</v>
      </c>
      <c r="C156" s="84">
        <v>3</v>
      </c>
      <c r="D156" s="84" t="s">
        <v>1532</v>
      </c>
      <c r="E156" s="84" t="s">
        <v>1444</v>
      </c>
      <c r="F156" s="132" t="s">
        <v>1744</v>
      </c>
      <c r="G156" s="84" t="s">
        <v>1745</v>
      </c>
      <c r="H156" s="84" t="s">
        <v>514</v>
      </c>
      <c r="I156" s="84" t="s">
        <v>1363</v>
      </c>
      <c r="J156" s="84"/>
      <c r="K156" s="86" t="s">
        <v>1521</v>
      </c>
      <c r="L156" s="84" t="s">
        <v>570</v>
      </c>
      <c r="M156" s="84" t="s">
        <v>1522</v>
      </c>
      <c r="N156" s="84"/>
      <c r="O156" s="94">
        <v>46112</v>
      </c>
      <c r="P156" s="86">
        <v>310000000</v>
      </c>
      <c r="Q156" s="86">
        <v>18600000</v>
      </c>
      <c r="R156" s="95"/>
      <c r="S156" s="84"/>
      <c r="T156" s="93"/>
      <c r="U156" s="87"/>
      <c r="V156" s="86">
        <v>23000000</v>
      </c>
      <c r="W156" s="86"/>
      <c r="X156" s="86">
        <v>268400000</v>
      </c>
      <c r="Y156" s="86">
        <v>268400000</v>
      </c>
      <c r="Z156" s="86">
        <v>0</v>
      </c>
      <c r="AA156" s="86">
        <v>268400000</v>
      </c>
      <c r="AB156" s="86">
        <v>297600000</v>
      </c>
      <c r="AC156" s="88">
        <v>46112</v>
      </c>
      <c r="AD156" s="89">
        <v>0.04</v>
      </c>
      <c r="AE156" s="89"/>
      <c r="AF156" s="90">
        <v>0</v>
      </c>
      <c r="AG156" s="84"/>
      <c r="AH156" s="89">
        <v>0.04</v>
      </c>
      <c r="AI156" s="84"/>
      <c r="AJ156" s="84"/>
      <c r="AK156" s="91">
        <v>44936000</v>
      </c>
      <c r="AL156" s="135">
        <f t="shared" si="6"/>
        <v>40850909.090909086</v>
      </c>
      <c r="AM156" s="84"/>
      <c r="AN156" s="93"/>
      <c r="AO156" s="86">
        <v>5000000</v>
      </c>
      <c r="AP156" s="86">
        <f t="shared" si="7"/>
        <v>90786909.090909094</v>
      </c>
      <c r="AQ156">
        <f>VLOOKUP(L156,'Báo cáo lợi nhuận từng xe (2)'!$E$5:$K$245,7,0)</f>
        <v>40850909.090909086</v>
      </c>
      <c r="AR156" s="178">
        <f t="shared" si="8"/>
        <v>0</v>
      </c>
    </row>
    <row r="157" spans="1:44" hidden="1" x14ac:dyDescent="0.25">
      <c r="A157" s="84">
        <v>155</v>
      </c>
      <c r="B157" s="85">
        <v>46112</v>
      </c>
      <c r="C157" s="84">
        <v>3</v>
      </c>
      <c r="D157" s="84" t="s">
        <v>1532</v>
      </c>
      <c r="E157" s="84" t="s">
        <v>1309</v>
      </c>
      <c r="F157" s="84" t="s">
        <v>154</v>
      </c>
      <c r="G157" s="84" t="s">
        <v>1746</v>
      </c>
      <c r="H157" s="84" t="s">
        <v>106</v>
      </c>
      <c r="I157" s="84" t="s">
        <v>106</v>
      </c>
      <c r="J157" s="84"/>
      <c r="K157" s="86" t="s">
        <v>1311</v>
      </c>
      <c r="L157" s="84" t="s">
        <v>155</v>
      </c>
      <c r="M157" s="84" t="s">
        <v>1522</v>
      </c>
      <c r="N157" s="84"/>
      <c r="O157" s="94">
        <v>46112</v>
      </c>
      <c r="P157" s="86">
        <v>749000000</v>
      </c>
      <c r="Q157" s="86">
        <v>44940000</v>
      </c>
      <c r="R157" s="95"/>
      <c r="S157" s="84"/>
      <c r="T157" s="93">
        <v>22470000</v>
      </c>
      <c r="U157" s="87"/>
      <c r="V157" s="86">
        <v>25000000</v>
      </c>
      <c r="W157" s="86"/>
      <c r="X157" s="86">
        <v>656590000</v>
      </c>
      <c r="Y157" s="86">
        <v>656590000</v>
      </c>
      <c r="Z157" s="86">
        <v>0</v>
      </c>
      <c r="AA157" s="86">
        <v>656590000</v>
      </c>
      <c r="AB157" s="86">
        <v>726530000</v>
      </c>
      <c r="AC157" s="88">
        <v>46112</v>
      </c>
      <c r="AD157" s="89">
        <v>0.04</v>
      </c>
      <c r="AE157" s="89"/>
      <c r="AF157" s="90">
        <v>0</v>
      </c>
      <c r="AG157" s="84"/>
      <c r="AH157" s="89">
        <v>0.04</v>
      </c>
      <c r="AI157" s="84"/>
      <c r="AJ157" s="84"/>
      <c r="AK157" s="91">
        <v>99637700</v>
      </c>
      <c r="AL157" s="135">
        <f t="shared" si="6"/>
        <v>90579727.272727266</v>
      </c>
      <c r="AM157" s="84"/>
      <c r="AN157" s="93"/>
      <c r="AO157" s="86">
        <v>10000000</v>
      </c>
      <c r="AP157" s="86">
        <f t="shared" si="7"/>
        <v>200217427.27272725</v>
      </c>
      <c r="AQ157">
        <f>VLOOKUP(L157,'Báo cáo lợi nhuận từng xe (2)'!$E$5:$K$245,7,0)</f>
        <v>90579727.272727266</v>
      </c>
      <c r="AR157" s="178">
        <f t="shared" si="8"/>
        <v>0</v>
      </c>
    </row>
    <row r="158" spans="1:44" hidden="1" x14ac:dyDescent="0.25">
      <c r="A158" s="84">
        <v>156</v>
      </c>
      <c r="B158" s="85">
        <v>46112</v>
      </c>
      <c r="C158" s="84">
        <v>3</v>
      </c>
      <c r="D158" s="84" t="s">
        <v>1532</v>
      </c>
      <c r="E158" s="84" t="s">
        <v>1309</v>
      </c>
      <c r="F158" s="84" t="s">
        <v>415</v>
      </c>
      <c r="G158" s="84" t="s">
        <v>1747</v>
      </c>
      <c r="H158" s="84" t="s">
        <v>1329</v>
      </c>
      <c r="I158" s="88" t="s">
        <v>1324</v>
      </c>
      <c r="J158" s="84"/>
      <c r="K158" s="86" t="s">
        <v>1541</v>
      </c>
      <c r="L158" s="84" t="s">
        <v>416</v>
      </c>
      <c r="M158" s="84" t="s">
        <v>1542</v>
      </c>
      <c r="N158" s="84"/>
      <c r="O158" s="94">
        <v>46112</v>
      </c>
      <c r="P158" s="86">
        <v>529000000</v>
      </c>
      <c r="Q158" s="86">
        <v>31740000</v>
      </c>
      <c r="R158" s="95"/>
      <c r="S158" s="84"/>
      <c r="T158" s="93"/>
      <c r="U158" s="87"/>
      <c r="V158" s="86"/>
      <c r="W158" s="91">
        <v>7000000</v>
      </c>
      <c r="X158" s="86">
        <v>490260000</v>
      </c>
      <c r="Y158" s="86">
        <v>490260000</v>
      </c>
      <c r="Z158" s="86">
        <v>0</v>
      </c>
      <c r="AA158" s="86">
        <v>497260000</v>
      </c>
      <c r="AB158" s="86">
        <v>507840000</v>
      </c>
      <c r="AC158" s="88">
        <v>46112</v>
      </c>
      <c r="AD158" s="89">
        <v>0.04</v>
      </c>
      <c r="AE158" s="89"/>
      <c r="AF158" s="90">
        <v>0</v>
      </c>
      <c r="AG158" s="84"/>
      <c r="AH158" s="89">
        <v>0.04</v>
      </c>
      <c r="AI158" s="84"/>
      <c r="AJ158" s="84"/>
      <c r="AK158" s="91">
        <v>30470400</v>
      </c>
      <c r="AL158" s="135">
        <f t="shared" si="6"/>
        <v>27700363.636363633</v>
      </c>
      <c r="AM158" s="84"/>
      <c r="AN158" s="93"/>
      <c r="AO158" s="86">
        <v>0</v>
      </c>
      <c r="AP158" s="86">
        <f t="shared" si="7"/>
        <v>58170763.636363633</v>
      </c>
      <c r="AQ158">
        <f>VLOOKUP(L158,'Báo cáo lợi nhuận từng xe (2)'!$E$5:$K$245,7,0)</f>
        <v>27700363.636363633</v>
      </c>
      <c r="AR158" s="178">
        <f t="shared" si="8"/>
        <v>0</v>
      </c>
    </row>
    <row r="159" spans="1:44" hidden="1" x14ac:dyDescent="0.25">
      <c r="A159" s="84">
        <v>157</v>
      </c>
      <c r="B159" s="85">
        <v>46112</v>
      </c>
      <c r="C159" s="84">
        <v>3</v>
      </c>
      <c r="D159" s="84" t="s">
        <v>1532</v>
      </c>
      <c r="E159" s="84" t="s">
        <v>1309</v>
      </c>
      <c r="F159" s="122" t="s">
        <v>1748</v>
      </c>
      <c r="G159" s="122" t="s">
        <v>1749</v>
      </c>
      <c r="H159" s="122" t="s">
        <v>106</v>
      </c>
      <c r="I159" s="84" t="s">
        <v>106</v>
      </c>
      <c r="J159" s="84"/>
      <c r="K159" s="86" t="s">
        <v>1311</v>
      </c>
      <c r="L159" s="84" t="s">
        <v>316</v>
      </c>
      <c r="M159" s="84" t="s">
        <v>1522</v>
      </c>
      <c r="N159" s="84"/>
      <c r="O159" s="94">
        <v>46112</v>
      </c>
      <c r="P159" s="86">
        <v>749000000</v>
      </c>
      <c r="Q159" s="86">
        <v>44940000</v>
      </c>
      <c r="R159" s="95"/>
      <c r="S159" s="84"/>
      <c r="T159" s="93"/>
      <c r="U159" s="87"/>
      <c r="V159" s="86">
        <v>10000000</v>
      </c>
      <c r="W159" s="86"/>
      <c r="X159" s="86">
        <v>694060000</v>
      </c>
      <c r="Y159" s="86">
        <v>694060000</v>
      </c>
      <c r="Z159" s="86">
        <v>0</v>
      </c>
      <c r="AA159" s="86">
        <v>694060000</v>
      </c>
      <c r="AB159" s="84">
        <v>719040000</v>
      </c>
      <c r="AC159" s="88">
        <v>46112</v>
      </c>
      <c r="AD159" s="89">
        <v>0.04</v>
      </c>
      <c r="AE159" s="89"/>
      <c r="AF159" s="90">
        <v>0</v>
      </c>
      <c r="AG159" s="84"/>
      <c r="AH159" s="89">
        <v>0.04</v>
      </c>
      <c r="AI159" s="84"/>
      <c r="AJ159" s="84"/>
      <c r="AK159" s="91">
        <v>62742400</v>
      </c>
      <c r="AL159" s="135">
        <f t="shared" si="6"/>
        <v>57038545.454545453</v>
      </c>
      <c r="AM159" s="84"/>
      <c r="AN159" s="93"/>
      <c r="AO159" s="86">
        <v>10000000</v>
      </c>
      <c r="AP159" s="86">
        <f t="shared" si="7"/>
        <v>129780945.45454545</v>
      </c>
      <c r="AQ159">
        <f>VLOOKUP(L159,'Báo cáo lợi nhuận từng xe (2)'!$E$5:$K$245,7,0)</f>
        <v>57038545.454545453</v>
      </c>
      <c r="AR159" s="178">
        <f t="shared" si="8"/>
        <v>0</v>
      </c>
    </row>
    <row r="160" spans="1:44" hidden="1" x14ac:dyDescent="0.25">
      <c r="A160" s="84">
        <v>158</v>
      </c>
      <c r="B160" s="85">
        <v>46112</v>
      </c>
      <c r="C160" s="84">
        <v>3</v>
      </c>
      <c r="D160" s="84" t="s">
        <v>1547</v>
      </c>
      <c r="E160" s="84" t="s">
        <v>1389</v>
      </c>
      <c r="F160" s="122" t="s">
        <v>427</v>
      </c>
      <c r="G160" s="122" t="s">
        <v>1750</v>
      </c>
      <c r="H160" s="122" t="s">
        <v>1329</v>
      </c>
      <c r="I160" s="84" t="s">
        <v>1324</v>
      </c>
      <c r="J160" s="113"/>
      <c r="K160" s="86" t="s">
        <v>1541</v>
      </c>
      <c r="L160" s="84" t="s">
        <v>428</v>
      </c>
      <c r="M160" s="84" t="s">
        <v>1526</v>
      </c>
      <c r="N160" s="113"/>
      <c r="O160" s="94">
        <v>46107</v>
      </c>
      <c r="P160" s="86">
        <v>529000000</v>
      </c>
      <c r="Q160" s="86">
        <v>31740000</v>
      </c>
      <c r="R160" s="95"/>
      <c r="S160" s="113"/>
      <c r="T160" s="93"/>
      <c r="U160" s="87"/>
      <c r="V160" s="86">
        <v>15000000</v>
      </c>
      <c r="W160" s="86">
        <v>10000000</v>
      </c>
      <c r="X160" s="86">
        <v>472260000</v>
      </c>
      <c r="Y160" s="86">
        <v>472260000</v>
      </c>
      <c r="Z160" s="86">
        <v>0</v>
      </c>
      <c r="AA160" s="86">
        <v>482260000</v>
      </c>
      <c r="AB160" s="86">
        <v>507840000</v>
      </c>
      <c r="AC160" s="88">
        <v>46107</v>
      </c>
      <c r="AD160" s="89">
        <v>0.04</v>
      </c>
      <c r="AE160" s="89"/>
      <c r="AF160" s="90">
        <v>0</v>
      </c>
      <c r="AG160" s="113"/>
      <c r="AH160" s="89">
        <v>0.04</v>
      </c>
      <c r="AI160" s="113"/>
      <c r="AJ160" s="113"/>
      <c r="AK160" s="91">
        <v>44870400</v>
      </c>
      <c r="AL160" s="135">
        <f t="shared" si="6"/>
        <v>40791272.727272727</v>
      </c>
      <c r="AM160" s="113"/>
      <c r="AN160" s="93"/>
      <c r="AO160" s="86">
        <v>0</v>
      </c>
      <c r="AP160" s="86">
        <f t="shared" si="7"/>
        <v>85661672.727272719</v>
      </c>
      <c r="AQ160">
        <f>VLOOKUP(L160,'Báo cáo lợi nhuận từng xe (2)'!$E$5:$K$245,7,0)</f>
        <v>40791272.727272727</v>
      </c>
      <c r="AR160" s="178">
        <f t="shared" si="8"/>
        <v>0</v>
      </c>
    </row>
    <row r="161" spans="1:44" hidden="1" x14ac:dyDescent="0.25">
      <c r="A161" s="84">
        <v>159</v>
      </c>
      <c r="B161" s="85">
        <v>46112</v>
      </c>
      <c r="C161" s="84">
        <v>3</v>
      </c>
      <c r="D161" s="84" t="s">
        <v>1547</v>
      </c>
      <c r="E161" s="84" t="s">
        <v>1358</v>
      </c>
      <c r="F161" s="122" t="s">
        <v>1751</v>
      </c>
      <c r="G161" s="122" t="s">
        <v>1752</v>
      </c>
      <c r="H161" s="122" t="s">
        <v>1561</v>
      </c>
      <c r="I161" s="84" t="s">
        <v>1422</v>
      </c>
      <c r="J161" s="113"/>
      <c r="K161" s="86" t="s">
        <v>1640</v>
      </c>
      <c r="L161" s="84" t="s">
        <v>63</v>
      </c>
      <c r="M161" s="84" t="s">
        <v>1526</v>
      </c>
      <c r="N161" s="113"/>
      <c r="O161" s="94">
        <v>46107</v>
      </c>
      <c r="P161" s="86">
        <v>745000000</v>
      </c>
      <c r="Q161" s="86">
        <v>44700000</v>
      </c>
      <c r="R161" s="95"/>
      <c r="S161" s="113"/>
      <c r="T161" s="126">
        <v>22350000</v>
      </c>
      <c r="U161" s="87"/>
      <c r="V161" s="86"/>
      <c r="W161" s="86">
        <v>12000000</v>
      </c>
      <c r="X161" s="86">
        <v>665950000</v>
      </c>
      <c r="Y161" s="86">
        <v>665950000</v>
      </c>
      <c r="Z161" s="86">
        <v>0</v>
      </c>
      <c r="AA161" s="86">
        <v>677950000</v>
      </c>
      <c r="AB161" s="86">
        <v>715200000</v>
      </c>
      <c r="AC161" s="88">
        <v>46107</v>
      </c>
      <c r="AD161" s="89">
        <v>0.04</v>
      </c>
      <c r="AE161" s="89"/>
      <c r="AF161" s="90">
        <v>0</v>
      </c>
      <c r="AG161" s="113"/>
      <c r="AH161" s="89">
        <v>0.04</v>
      </c>
      <c r="AI161" s="113"/>
      <c r="AJ161" s="113"/>
      <c r="AK161" s="91">
        <v>67588500</v>
      </c>
      <c r="AL161" s="135">
        <f t="shared" si="6"/>
        <v>61444090.909090906</v>
      </c>
      <c r="AM161" s="113"/>
      <c r="AN161" s="93"/>
      <c r="AO161" s="86">
        <v>10000000</v>
      </c>
      <c r="AP161" s="86">
        <f t="shared" si="7"/>
        <v>139032590.90909091</v>
      </c>
      <c r="AQ161">
        <f>VLOOKUP(L161,'Báo cáo lợi nhuận từng xe (2)'!$E$5:$K$245,7,0)</f>
        <v>61444090.909090906</v>
      </c>
      <c r="AR161" s="178">
        <f t="shared" si="8"/>
        <v>0</v>
      </c>
    </row>
    <row r="162" spans="1:44" hidden="1" x14ac:dyDescent="0.25">
      <c r="A162" s="84">
        <v>160</v>
      </c>
      <c r="B162" s="85">
        <v>46112</v>
      </c>
      <c r="C162" s="84">
        <v>3</v>
      </c>
      <c r="D162" s="84" t="s">
        <v>1547</v>
      </c>
      <c r="E162" s="84" t="s">
        <v>1402</v>
      </c>
      <c r="F162" s="122" t="s">
        <v>361</v>
      </c>
      <c r="G162" s="122" t="s">
        <v>1753</v>
      </c>
      <c r="H162" s="122" t="s">
        <v>334</v>
      </c>
      <c r="I162" s="84" t="s">
        <v>1424</v>
      </c>
      <c r="J162" s="113"/>
      <c r="K162" s="86" t="s">
        <v>1332</v>
      </c>
      <c r="L162" s="84" t="s">
        <v>362</v>
      </c>
      <c r="M162" s="84" t="s">
        <v>1542</v>
      </c>
      <c r="N162" s="113"/>
      <c r="O162" s="94">
        <v>46107</v>
      </c>
      <c r="P162" s="86">
        <v>819000000</v>
      </c>
      <c r="Q162" s="86"/>
      <c r="R162" s="89">
        <v>7.0000000000000007E-2</v>
      </c>
      <c r="S162" s="113"/>
      <c r="T162" s="93">
        <v>24570000</v>
      </c>
      <c r="U162" s="87"/>
      <c r="V162" s="86"/>
      <c r="W162" s="86"/>
      <c r="X162" s="86">
        <v>794430000</v>
      </c>
      <c r="Y162" s="86">
        <v>794430000</v>
      </c>
      <c r="Z162" s="91">
        <v>0</v>
      </c>
      <c r="AA162" s="86">
        <v>794430000</v>
      </c>
      <c r="AB162" s="86">
        <v>786240000</v>
      </c>
      <c r="AC162" s="88">
        <v>46107</v>
      </c>
      <c r="AD162" s="89">
        <v>0.04</v>
      </c>
      <c r="AE162" s="89"/>
      <c r="AF162" s="90">
        <v>0</v>
      </c>
      <c r="AG162" s="113"/>
      <c r="AH162" s="89">
        <v>0.04</v>
      </c>
      <c r="AI162" s="113"/>
      <c r="AJ162" s="113"/>
      <c r="AK162" s="91">
        <v>40642900</v>
      </c>
      <c r="AL162" s="135">
        <f t="shared" si="6"/>
        <v>36948090.909090906</v>
      </c>
      <c r="AM162" s="113"/>
      <c r="AN162" s="93"/>
      <c r="AO162" s="86">
        <v>25000000</v>
      </c>
      <c r="AP162" s="86">
        <f t="shared" si="7"/>
        <v>102590990.90909091</v>
      </c>
      <c r="AQ162">
        <f>VLOOKUP(L162,'Báo cáo lợi nhuận từng xe (2)'!$E$5:$K$245,7,0)</f>
        <v>36948090.909090906</v>
      </c>
      <c r="AR162" s="178">
        <f t="shared" si="8"/>
        <v>0</v>
      </c>
    </row>
    <row r="163" spans="1:44" hidden="1" x14ac:dyDescent="0.25">
      <c r="A163" s="84">
        <v>161</v>
      </c>
      <c r="B163" s="85">
        <v>46112</v>
      </c>
      <c r="C163" s="84">
        <v>3</v>
      </c>
      <c r="D163" s="84" t="s">
        <v>1547</v>
      </c>
      <c r="E163" s="84" t="s">
        <v>1358</v>
      </c>
      <c r="F163" s="122" t="s">
        <v>333</v>
      </c>
      <c r="G163" s="122" t="s">
        <v>1754</v>
      </c>
      <c r="H163" s="122" t="s">
        <v>334</v>
      </c>
      <c r="I163" s="84" t="s">
        <v>1424</v>
      </c>
      <c r="J163" s="113"/>
      <c r="K163" s="86" t="s">
        <v>1332</v>
      </c>
      <c r="L163" s="84" t="s">
        <v>335</v>
      </c>
      <c r="M163" s="84" t="s">
        <v>1526</v>
      </c>
      <c r="N163" s="113"/>
      <c r="O163" s="94">
        <v>46108</v>
      </c>
      <c r="P163" s="86">
        <v>819000000</v>
      </c>
      <c r="Q163" s="86">
        <v>49140000</v>
      </c>
      <c r="R163" s="95"/>
      <c r="S163" s="113"/>
      <c r="T163" s="93">
        <v>24570000</v>
      </c>
      <c r="U163" s="87"/>
      <c r="V163" s="86"/>
      <c r="W163" s="86">
        <v>15000000</v>
      </c>
      <c r="X163" s="86">
        <v>730290000</v>
      </c>
      <c r="Y163" s="86">
        <v>730290000</v>
      </c>
      <c r="Z163" s="86">
        <v>0</v>
      </c>
      <c r="AA163" s="86">
        <v>745290000</v>
      </c>
      <c r="AB163" s="86">
        <v>786240000</v>
      </c>
      <c r="AC163" s="88">
        <v>46108</v>
      </c>
      <c r="AD163" s="89">
        <v>0.04</v>
      </c>
      <c r="AE163" s="89"/>
      <c r="AF163" s="90">
        <v>0</v>
      </c>
      <c r="AG163" s="113"/>
      <c r="AH163" s="89">
        <v>0.04</v>
      </c>
      <c r="AI163" s="113"/>
      <c r="AJ163" s="113"/>
      <c r="AK163" s="91">
        <v>73308700</v>
      </c>
      <c r="AL163" s="135">
        <f t="shared" si="6"/>
        <v>66644272.727272719</v>
      </c>
      <c r="AM163" s="113"/>
      <c r="AN163" s="93"/>
      <c r="AO163" s="86">
        <v>10000000</v>
      </c>
      <c r="AP163" s="86">
        <f t="shared" si="7"/>
        <v>149952972.72727272</v>
      </c>
      <c r="AQ163">
        <f>VLOOKUP(L163,'Báo cáo lợi nhuận từng xe (2)'!$E$5:$K$245,7,0)</f>
        <v>66644272.727272719</v>
      </c>
      <c r="AR163" s="178">
        <f t="shared" si="8"/>
        <v>0</v>
      </c>
    </row>
    <row r="164" spans="1:44" hidden="1" x14ac:dyDescent="0.25">
      <c r="A164" s="84">
        <v>162</v>
      </c>
      <c r="B164" s="85">
        <v>46112</v>
      </c>
      <c r="C164" s="84">
        <v>3</v>
      </c>
      <c r="D164" s="84" t="s">
        <v>1547</v>
      </c>
      <c r="E164" s="84" t="s">
        <v>1358</v>
      </c>
      <c r="F164" s="122" t="s">
        <v>1755</v>
      </c>
      <c r="G164" s="122" t="s">
        <v>1756</v>
      </c>
      <c r="H164" s="122" t="s">
        <v>755</v>
      </c>
      <c r="I164" s="84" t="s">
        <v>1439</v>
      </c>
      <c r="J164" s="113"/>
      <c r="K164" s="86" t="s">
        <v>1757</v>
      </c>
      <c r="L164" s="84" t="s">
        <v>756</v>
      </c>
      <c r="M164" s="84" t="s">
        <v>1526</v>
      </c>
      <c r="N164" s="113"/>
      <c r="O164" s="94">
        <v>46108</v>
      </c>
      <c r="P164" s="86">
        <v>285000000</v>
      </c>
      <c r="Q164" s="86">
        <v>17100000</v>
      </c>
      <c r="R164" s="95"/>
      <c r="S164" s="113"/>
      <c r="T164" s="93"/>
      <c r="U164" s="87"/>
      <c r="V164" s="86"/>
      <c r="W164" s="86">
        <v>6000000</v>
      </c>
      <c r="X164" s="86">
        <v>261900000</v>
      </c>
      <c r="Y164" s="86">
        <v>261900000</v>
      </c>
      <c r="Z164" s="91">
        <v>0</v>
      </c>
      <c r="AA164" s="86">
        <v>267900000</v>
      </c>
      <c r="AB164" s="86">
        <v>273600000</v>
      </c>
      <c r="AC164" s="88">
        <v>46108</v>
      </c>
      <c r="AD164" s="89">
        <v>0.04</v>
      </c>
      <c r="AE164" s="89"/>
      <c r="AF164" s="90">
        <v>0</v>
      </c>
      <c r="AG164" s="113"/>
      <c r="AH164" s="89">
        <v>0.04</v>
      </c>
      <c r="AI164" s="113"/>
      <c r="AJ164" s="113"/>
      <c r="AK164" s="91">
        <v>16416000</v>
      </c>
      <c r="AL164" s="135">
        <f t="shared" si="6"/>
        <v>14923636.363636363</v>
      </c>
      <c r="AM164" s="113"/>
      <c r="AN164" s="93"/>
      <c r="AO164" s="86">
        <v>0</v>
      </c>
      <c r="AP164" s="86">
        <f t="shared" si="7"/>
        <v>31339636.363636363</v>
      </c>
      <c r="AQ164">
        <f>VLOOKUP(L164,'Báo cáo lợi nhuận từng xe (2)'!$E$5:$K$245,7,0)</f>
        <v>14923636.363636363</v>
      </c>
      <c r="AR164" s="178">
        <f t="shared" si="8"/>
        <v>0</v>
      </c>
    </row>
    <row r="165" spans="1:44" hidden="1" x14ac:dyDescent="0.25">
      <c r="A165" s="84">
        <v>163</v>
      </c>
      <c r="B165" s="85">
        <v>46112</v>
      </c>
      <c r="C165" s="84">
        <v>3</v>
      </c>
      <c r="D165" s="84" t="s">
        <v>1547</v>
      </c>
      <c r="E165" s="84" t="s">
        <v>1342</v>
      </c>
      <c r="F165" s="84" t="s">
        <v>327</v>
      </c>
      <c r="G165" s="84" t="s">
        <v>1758</v>
      </c>
      <c r="H165" s="84" t="s">
        <v>1424</v>
      </c>
      <c r="I165" s="84" t="s">
        <v>1390</v>
      </c>
      <c r="J165" s="113"/>
      <c r="K165" s="86" t="s">
        <v>1311</v>
      </c>
      <c r="L165" s="84" t="s">
        <v>328</v>
      </c>
      <c r="M165" s="84" t="s">
        <v>1526</v>
      </c>
      <c r="N165" s="113"/>
      <c r="O165" s="94">
        <v>46109</v>
      </c>
      <c r="P165" s="86">
        <v>749000000</v>
      </c>
      <c r="Q165" s="86">
        <v>44940000</v>
      </c>
      <c r="R165" s="95"/>
      <c r="S165" s="113"/>
      <c r="T165" s="93">
        <v>22470000</v>
      </c>
      <c r="U165" s="87"/>
      <c r="V165" s="86"/>
      <c r="W165" s="86"/>
      <c r="X165" s="86">
        <v>681590000</v>
      </c>
      <c r="Y165" s="86">
        <v>681590000</v>
      </c>
      <c r="Z165" s="86">
        <v>0</v>
      </c>
      <c r="AA165" s="86">
        <v>681590000</v>
      </c>
      <c r="AB165" s="86">
        <v>719040000</v>
      </c>
      <c r="AC165" s="88">
        <v>46109</v>
      </c>
      <c r="AD165" s="89">
        <v>0.04</v>
      </c>
      <c r="AE165" s="89"/>
      <c r="AF165" s="90">
        <v>0</v>
      </c>
      <c r="AG165" s="113"/>
      <c r="AH165" s="89">
        <v>0.04</v>
      </c>
      <c r="AI165" s="113"/>
      <c r="AJ165" s="113"/>
      <c r="AK165" s="91">
        <v>67897700</v>
      </c>
      <c r="AL165" s="135">
        <f t="shared" si="6"/>
        <v>61725181.818181813</v>
      </c>
      <c r="AM165" s="113"/>
      <c r="AN165" s="93"/>
      <c r="AO165" s="86">
        <v>10000000</v>
      </c>
      <c r="AP165" s="86">
        <f t="shared" si="7"/>
        <v>139622881.81818181</v>
      </c>
      <c r="AQ165">
        <f>VLOOKUP(L165,'Báo cáo lợi nhuận từng xe (2)'!$E$5:$K$245,7,0)</f>
        <v>61725181.818181813</v>
      </c>
      <c r="AR165" s="178">
        <f t="shared" si="8"/>
        <v>0</v>
      </c>
    </row>
    <row r="166" spans="1:44" hidden="1" x14ac:dyDescent="0.25">
      <c r="A166" s="84">
        <v>164</v>
      </c>
      <c r="B166" s="85">
        <v>46112</v>
      </c>
      <c r="C166" s="84">
        <v>3</v>
      </c>
      <c r="D166" s="84" t="s">
        <v>1547</v>
      </c>
      <c r="E166" s="84" t="s">
        <v>1440</v>
      </c>
      <c r="F166" s="84" t="s">
        <v>421</v>
      </c>
      <c r="G166" s="84" t="s">
        <v>1759</v>
      </c>
      <c r="H166" s="84" t="s">
        <v>1329</v>
      </c>
      <c r="I166" s="84" t="s">
        <v>1324</v>
      </c>
      <c r="J166" s="113"/>
      <c r="K166" s="86" t="s">
        <v>1541</v>
      </c>
      <c r="L166" s="84" t="s">
        <v>422</v>
      </c>
      <c r="M166" s="84" t="s">
        <v>1522</v>
      </c>
      <c r="N166" s="113"/>
      <c r="O166" s="94">
        <v>46109</v>
      </c>
      <c r="P166" s="86">
        <v>529000000</v>
      </c>
      <c r="Q166" s="86"/>
      <c r="R166" s="89">
        <v>7.0000000000000007E-2</v>
      </c>
      <c r="S166" s="113"/>
      <c r="T166" s="93"/>
      <c r="U166" s="87"/>
      <c r="V166" s="86"/>
      <c r="W166" s="86"/>
      <c r="X166" s="86">
        <v>529000000</v>
      </c>
      <c r="Y166" s="86">
        <v>529000000</v>
      </c>
      <c r="Z166" s="86">
        <v>0</v>
      </c>
      <c r="AA166" s="86">
        <v>529000000</v>
      </c>
      <c r="AB166" s="86">
        <v>507840000</v>
      </c>
      <c r="AC166" s="88">
        <v>46109</v>
      </c>
      <c r="AD166" s="89">
        <v>0.04</v>
      </c>
      <c r="AE166" s="89"/>
      <c r="AF166" s="90">
        <v>0</v>
      </c>
      <c r="AG166" s="113"/>
      <c r="AH166" s="89">
        <v>0.04</v>
      </c>
      <c r="AI166" s="113"/>
      <c r="AJ166" s="113"/>
      <c r="AK166" s="91">
        <v>7000000</v>
      </c>
      <c r="AL166" s="135">
        <f t="shared" si="6"/>
        <v>6363636.3636363633</v>
      </c>
      <c r="AM166" s="113"/>
      <c r="AN166" s="93"/>
      <c r="AO166" s="86">
        <v>7000000</v>
      </c>
      <c r="AP166" s="86">
        <f t="shared" si="7"/>
        <v>20363636.363636363</v>
      </c>
      <c r="AQ166">
        <f>VLOOKUP(L166,'Báo cáo lợi nhuận từng xe (2)'!$E$5:$K$245,7,0)</f>
        <v>6363636.3636363633</v>
      </c>
      <c r="AR166" s="178">
        <f t="shared" si="8"/>
        <v>0</v>
      </c>
    </row>
    <row r="167" spans="1:44" hidden="1" x14ac:dyDescent="0.25">
      <c r="A167" s="84">
        <v>165</v>
      </c>
      <c r="B167" s="85">
        <v>46112</v>
      </c>
      <c r="C167" s="84">
        <v>3</v>
      </c>
      <c r="D167" s="84" t="s">
        <v>1547</v>
      </c>
      <c r="E167" s="84" t="s">
        <v>1358</v>
      </c>
      <c r="F167" s="84" t="s">
        <v>166</v>
      </c>
      <c r="G167" s="84" t="s">
        <v>1760</v>
      </c>
      <c r="H167" s="84" t="s">
        <v>1424</v>
      </c>
      <c r="I167" s="84" t="s">
        <v>1390</v>
      </c>
      <c r="J167" s="113"/>
      <c r="K167" s="86" t="s">
        <v>1311</v>
      </c>
      <c r="L167" s="84" t="s">
        <v>167</v>
      </c>
      <c r="M167" s="84" t="s">
        <v>1526</v>
      </c>
      <c r="N167" s="113"/>
      <c r="O167" s="94">
        <v>46109</v>
      </c>
      <c r="P167" s="86">
        <v>749000000</v>
      </c>
      <c r="Q167" s="86">
        <v>44940000</v>
      </c>
      <c r="R167" s="95"/>
      <c r="S167" s="113"/>
      <c r="T167" s="93"/>
      <c r="U167" s="87"/>
      <c r="V167" s="86"/>
      <c r="W167" s="86">
        <v>12000000</v>
      </c>
      <c r="X167" s="86">
        <v>692060000</v>
      </c>
      <c r="Y167" s="86">
        <v>692060000</v>
      </c>
      <c r="Z167" s="86">
        <v>0</v>
      </c>
      <c r="AA167" s="86">
        <v>704060000</v>
      </c>
      <c r="AB167" s="86">
        <v>719040000</v>
      </c>
      <c r="AC167" s="88">
        <v>46109</v>
      </c>
      <c r="AD167" s="89">
        <v>0.04</v>
      </c>
      <c r="AE167" s="89"/>
      <c r="AF167" s="90">
        <v>0</v>
      </c>
      <c r="AG167" s="113"/>
      <c r="AH167" s="89">
        <v>0.04</v>
      </c>
      <c r="AI167" s="113"/>
      <c r="AJ167" s="113"/>
      <c r="AK167" s="91">
        <v>53142400</v>
      </c>
      <c r="AL167" s="135">
        <f t="shared" si="6"/>
        <v>48311272.727272727</v>
      </c>
      <c r="AM167" s="113"/>
      <c r="AN167" s="93"/>
      <c r="AO167" s="86">
        <v>10000000</v>
      </c>
      <c r="AP167" s="86">
        <f t="shared" si="7"/>
        <v>111453672.72727272</v>
      </c>
      <c r="AQ167">
        <f>VLOOKUP(L167,'Báo cáo lợi nhuận từng xe (2)'!$E$5:$K$245,7,0)</f>
        <v>48311272.727272727</v>
      </c>
      <c r="AR167" s="178">
        <f t="shared" si="8"/>
        <v>0</v>
      </c>
    </row>
    <row r="168" spans="1:44" hidden="1" x14ac:dyDescent="0.25">
      <c r="A168" s="84">
        <v>166</v>
      </c>
      <c r="B168" s="85">
        <v>46112</v>
      </c>
      <c r="C168" s="84">
        <v>3</v>
      </c>
      <c r="D168" s="84" t="s">
        <v>1547</v>
      </c>
      <c r="E168" s="84" t="s">
        <v>1388</v>
      </c>
      <c r="F168" s="84" t="s">
        <v>602</v>
      </c>
      <c r="G168" s="84" t="s">
        <v>1761</v>
      </c>
      <c r="H168" s="84" t="s">
        <v>514</v>
      </c>
      <c r="I168" s="84" t="s">
        <v>1417</v>
      </c>
      <c r="J168" s="113"/>
      <c r="K168" s="86" t="s">
        <v>1529</v>
      </c>
      <c r="L168" s="84" t="s">
        <v>603</v>
      </c>
      <c r="M168" s="84" t="s">
        <v>1550</v>
      </c>
      <c r="N168" s="113"/>
      <c r="O168" s="94">
        <v>46111</v>
      </c>
      <c r="P168" s="86">
        <v>302000000</v>
      </c>
      <c r="Q168" s="86">
        <v>18120000</v>
      </c>
      <c r="R168" s="95"/>
      <c r="S168" s="113"/>
      <c r="T168" s="93">
        <v>9060000</v>
      </c>
      <c r="U168" s="87"/>
      <c r="V168" s="86"/>
      <c r="W168" s="86"/>
      <c r="X168" s="86">
        <v>274820000</v>
      </c>
      <c r="Y168" s="86">
        <v>274820000</v>
      </c>
      <c r="Z168" s="86">
        <v>0</v>
      </c>
      <c r="AA168" s="86">
        <v>274820000</v>
      </c>
      <c r="AB168" s="86">
        <v>289920000</v>
      </c>
      <c r="AC168" s="88">
        <v>46111</v>
      </c>
      <c r="AD168" s="89">
        <v>0.04</v>
      </c>
      <c r="AE168" s="89"/>
      <c r="AF168" s="90">
        <v>0</v>
      </c>
      <c r="AG168" s="113"/>
      <c r="AH168" s="89">
        <v>0.04</v>
      </c>
      <c r="AI168" s="113"/>
      <c r="AJ168" s="113"/>
      <c r="AK168" s="91">
        <v>28344600</v>
      </c>
      <c r="AL168" s="135">
        <f t="shared" si="6"/>
        <v>25767818.18181818</v>
      </c>
      <c r="AM168" s="113"/>
      <c r="AN168" s="93"/>
      <c r="AO168" s="86">
        <v>5000000</v>
      </c>
      <c r="AP168" s="86">
        <f t="shared" si="7"/>
        <v>59112418.18181818</v>
      </c>
      <c r="AQ168">
        <f>VLOOKUP(L168,'Báo cáo lợi nhuận từng xe (2)'!$E$5:$K$245,7,0)</f>
        <v>25767818.18181818</v>
      </c>
      <c r="AR168" s="178">
        <f t="shared" si="8"/>
        <v>0</v>
      </c>
    </row>
    <row r="169" spans="1:44" hidden="1" x14ac:dyDescent="0.25">
      <c r="A169" s="84">
        <v>167</v>
      </c>
      <c r="B169" s="85">
        <v>46112</v>
      </c>
      <c r="C169" s="84">
        <v>3</v>
      </c>
      <c r="D169" s="84" t="s">
        <v>1547</v>
      </c>
      <c r="E169" s="84" t="s">
        <v>1388</v>
      </c>
      <c r="F169" s="84" t="s">
        <v>163</v>
      </c>
      <c r="G169" s="84" t="s">
        <v>1762</v>
      </c>
      <c r="H169" s="84" t="s">
        <v>1424</v>
      </c>
      <c r="I169" s="84" t="s">
        <v>1390</v>
      </c>
      <c r="J169" s="113"/>
      <c r="K169" s="86" t="s">
        <v>1311</v>
      </c>
      <c r="L169" s="84" t="s">
        <v>164</v>
      </c>
      <c r="M169" s="84" t="s">
        <v>1526</v>
      </c>
      <c r="N169" s="113"/>
      <c r="O169" s="94">
        <v>46111</v>
      </c>
      <c r="P169" s="86">
        <v>749000000</v>
      </c>
      <c r="Q169" s="86">
        <v>44940000</v>
      </c>
      <c r="R169" s="95"/>
      <c r="S169" s="113"/>
      <c r="T169" s="93"/>
      <c r="U169" s="87"/>
      <c r="V169" s="86"/>
      <c r="W169" s="86">
        <v>12000000</v>
      </c>
      <c r="X169" s="86">
        <v>692060000</v>
      </c>
      <c r="Y169" s="86">
        <v>692060000</v>
      </c>
      <c r="Z169" s="86">
        <v>0</v>
      </c>
      <c r="AA169" s="86">
        <v>704060000</v>
      </c>
      <c r="AB169" s="86">
        <v>719040000</v>
      </c>
      <c r="AC169" s="88">
        <v>46111</v>
      </c>
      <c r="AD169" s="89">
        <v>0.04</v>
      </c>
      <c r="AE169" s="89"/>
      <c r="AF169" s="90">
        <v>0</v>
      </c>
      <c r="AG169" s="113"/>
      <c r="AH169" s="89">
        <v>0.04</v>
      </c>
      <c r="AI169" s="113"/>
      <c r="AJ169" s="113"/>
      <c r="AK169" s="91">
        <v>53142400</v>
      </c>
      <c r="AL169" s="135">
        <f t="shared" si="6"/>
        <v>48311272.727272727</v>
      </c>
      <c r="AM169" s="113"/>
      <c r="AN169" s="93"/>
      <c r="AO169" s="86">
        <v>10000000</v>
      </c>
      <c r="AP169" s="86">
        <f t="shared" si="7"/>
        <v>111453672.72727272</v>
      </c>
      <c r="AQ169">
        <f>VLOOKUP(L169,'Báo cáo lợi nhuận từng xe (2)'!$E$5:$K$245,7,0)</f>
        <v>48311272.727272727</v>
      </c>
      <c r="AR169" s="178">
        <f t="shared" si="8"/>
        <v>0</v>
      </c>
    </row>
    <row r="170" spans="1:44" hidden="1" x14ac:dyDescent="0.25">
      <c r="A170" s="84">
        <v>168</v>
      </c>
      <c r="B170" s="85">
        <v>46112</v>
      </c>
      <c r="C170" s="84">
        <v>3</v>
      </c>
      <c r="D170" s="84" t="s">
        <v>1547</v>
      </c>
      <c r="E170" s="84" t="s">
        <v>1402</v>
      </c>
      <c r="F170" s="84" t="s">
        <v>136</v>
      </c>
      <c r="G170" s="84" t="s">
        <v>1763</v>
      </c>
      <c r="H170" s="84" t="s">
        <v>1424</v>
      </c>
      <c r="I170" s="84" t="s">
        <v>1390</v>
      </c>
      <c r="J170" s="113"/>
      <c r="K170" s="86" t="s">
        <v>1311</v>
      </c>
      <c r="L170" s="84" t="s">
        <v>137</v>
      </c>
      <c r="M170" s="84" t="s">
        <v>1526</v>
      </c>
      <c r="N170" s="113"/>
      <c r="O170" s="94">
        <v>46111</v>
      </c>
      <c r="P170" s="86">
        <v>749000000</v>
      </c>
      <c r="Q170" s="86">
        <v>44940000</v>
      </c>
      <c r="R170" s="95"/>
      <c r="S170" s="113"/>
      <c r="T170" s="93">
        <v>22470000</v>
      </c>
      <c r="U170" s="87"/>
      <c r="V170" s="86"/>
      <c r="W170" s="86"/>
      <c r="X170" s="86">
        <v>681590000</v>
      </c>
      <c r="Y170" s="86">
        <v>681590000</v>
      </c>
      <c r="Z170" s="86">
        <v>0</v>
      </c>
      <c r="AA170" s="86">
        <v>681590000</v>
      </c>
      <c r="AB170" s="86">
        <v>719040000</v>
      </c>
      <c r="AC170" s="88">
        <v>46111</v>
      </c>
      <c r="AD170" s="89">
        <v>0.04</v>
      </c>
      <c r="AE170" s="89"/>
      <c r="AF170" s="90">
        <v>0</v>
      </c>
      <c r="AG170" s="113"/>
      <c r="AH170" s="89">
        <v>0.04</v>
      </c>
      <c r="AI170" s="113"/>
      <c r="AJ170" s="113"/>
      <c r="AK170" s="91">
        <v>67897700</v>
      </c>
      <c r="AL170" s="135">
        <f t="shared" si="6"/>
        <v>61725181.818181813</v>
      </c>
      <c r="AM170" s="113"/>
      <c r="AN170" s="93"/>
      <c r="AO170" s="86">
        <v>10000000</v>
      </c>
      <c r="AP170" s="86">
        <f t="shared" si="7"/>
        <v>139622881.81818181</v>
      </c>
      <c r="AQ170">
        <f>VLOOKUP(L170,'Báo cáo lợi nhuận từng xe (2)'!$E$5:$K$245,7,0)</f>
        <v>61725181.818181813</v>
      </c>
      <c r="AR170" s="178">
        <f t="shared" si="8"/>
        <v>0</v>
      </c>
    </row>
    <row r="171" spans="1:44" hidden="1" x14ac:dyDescent="0.25">
      <c r="A171" s="84">
        <v>169</v>
      </c>
      <c r="B171" s="85">
        <v>46112</v>
      </c>
      <c r="C171" s="84">
        <v>3</v>
      </c>
      <c r="D171" s="84" t="s">
        <v>1547</v>
      </c>
      <c r="E171" s="84" t="s">
        <v>1402</v>
      </c>
      <c r="F171" s="84" t="s">
        <v>199</v>
      </c>
      <c r="G171" s="84" t="s">
        <v>1764</v>
      </c>
      <c r="H171" s="84" t="s">
        <v>1424</v>
      </c>
      <c r="I171" s="84" t="s">
        <v>1390</v>
      </c>
      <c r="J171" s="113"/>
      <c r="K171" s="86" t="s">
        <v>1311</v>
      </c>
      <c r="L171" s="84" t="s">
        <v>200</v>
      </c>
      <c r="M171" s="84" t="s">
        <v>1526</v>
      </c>
      <c r="N171" s="113"/>
      <c r="O171" s="94">
        <v>46111</v>
      </c>
      <c r="P171" s="86">
        <v>749000000</v>
      </c>
      <c r="Q171" s="86">
        <v>44940000</v>
      </c>
      <c r="R171" s="95"/>
      <c r="S171" s="113"/>
      <c r="T171" s="93">
        <v>22470000</v>
      </c>
      <c r="U171" s="87"/>
      <c r="V171" s="86">
        <v>15000000</v>
      </c>
      <c r="W171" s="86">
        <v>12000000</v>
      </c>
      <c r="X171" s="86">
        <v>654590000</v>
      </c>
      <c r="Y171" s="86">
        <v>654590000</v>
      </c>
      <c r="Z171" s="86">
        <v>0</v>
      </c>
      <c r="AA171" s="86">
        <v>666590000</v>
      </c>
      <c r="AB171" s="86">
        <v>719040000</v>
      </c>
      <c r="AC171" s="88">
        <v>46111</v>
      </c>
      <c r="AD171" s="89">
        <v>0.04</v>
      </c>
      <c r="AE171" s="89"/>
      <c r="AF171" s="90">
        <v>0</v>
      </c>
      <c r="AG171" s="113"/>
      <c r="AH171" s="89">
        <v>0.04</v>
      </c>
      <c r="AI171" s="113"/>
      <c r="AJ171" s="113"/>
      <c r="AK171" s="91">
        <v>82447700</v>
      </c>
      <c r="AL171" s="135">
        <f t="shared" si="6"/>
        <v>74952454.545454547</v>
      </c>
      <c r="AM171" s="113"/>
      <c r="AN171" s="93"/>
      <c r="AO171" s="86">
        <v>10000000</v>
      </c>
      <c r="AP171" s="86">
        <f t="shared" si="7"/>
        <v>167400154.54545456</v>
      </c>
      <c r="AQ171">
        <f>VLOOKUP(L171,'Báo cáo lợi nhuận từng xe (2)'!$E$5:$K$245,7,0)</f>
        <v>74952454.545454547</v>
      </c>
      <c r="AR171" s="178">
        <f t="shared" si="8"/>
        <v>0</v>
      </c>
    </row>
    <row r="172" spans="1:44" hidden="1" x14ac:dyDescent="0.25">
      <c r="A172" s="84">
        <v>170</v>
      </c>
      <c r="B172" s="85">
        <v>46112</v>
      </c>
      <c r="C172" s="84">
        <v>3</v>
      </c>
      <c r="D172" s="84" t="s">
        <v>1547</v>
      </c>
      <c r="E172" s="84" t="s">
        <v>1406</v>
      </c>
      <c r="F172" s="84" t="s">
        <v>1765</v>
      </c>
      <c r="G172" s="84" t="s">
        <v>1766</v>
      </c>
      <c r="H172" s="84" t="s">
        <v>1329</v>
      </c>
      <c r="I172" s="84" t="s">
        <v>1324</v>
      </c>
      <c r="J172" s="113"/>
      <c r="K172" s="86" t="s">
        <v>1541</v>
      </c>
      <c r="L172" s="84" t="s">
        <v>410</v>
      </c>
      <c r="M172" s="84" t="s">
        <v>1526</v>
      </c>
      <c r="N172" s="113"/>
      <c r="O172" s="94">
        <v>46112</v>
      </c>
      <c r="P172" s="86">
        <v>529000000</v>
      </c>
      <c r="Q172" s="86">
        <v>31740000</v>
      </c>
      <c r="R172" s="95"/>
      <c r="S172" s="113"/>
      <c r="T172" s="93"/>
      <c r="U172" s="87"/>
      <c r="V172" s="86"/>
      <c r="W172" s="86">
        <v>10000000</v>
      </c>
      <c r="X172" s="86">
        <v>487260000</v>
      </c>
      <c r="Y172" s="86">
        <v>487260000</v>
      </c>
      <c r="Z172" s="86">
        <v>0</v>
      </c>
      <c r="AA172" s="86">
        <v>497260000</v>
      </c>
      <c r="AB172" s="86">
        <v>507840000</v>
      </c>
      <c r="AC172" s="88">
        <v>46112</v>
      </c>
      <c r="AD172" s="89">
        <v>0.04</v>
      </c>
      <c r="AE172" s="89"/>
      <c r="AF172" s="90">
        <v>0</v>
      </c>
      <c r="AG172" s="113"/>
      <c r="AH172" s="89">
        <v>0.04</v>
      </c>
      <c r="AI172" s="113"/>
      <c r="AJ172" s="113"/>
      <c r="AK172" s="91">
        <v>37470400</v>
      </c>
      <c r="AL172" s="135">
        <f t="shared" si="6"/>
        <v>34064000</v>
      </c>
      <c r="AM172" s="113"/>
      <c r="AN172" s="93"/>
      <c r="AO172" s="86">
        <v>7000000</v>
      </c>
      <c r="AP172" s="86">
        <f t="shared" si="7"/>
        <v>78534400</v>
      </c>
      <c r="AQ172">
        <f>VLOOKUP(L172,'Báo cáo lợi nhuận từng xe (2)'!$E$5:$K$245,7,0)</f>
        <v>34064000</v>
      </c>
      <c r="AR172" s="178">
        <f t="shared" si="8"/>
        <v>0</v>
      </c>
    </row>
    <row r="173" spans="1:44" hidden="1" x14ac:dyDescent="0.25">
      <c r="A173" s="84">
        <v>171</v>
      </c>
      <c r="B173" s="85">
        <v>46112</v>
      </c>
      <c r="C173" s="84">
        <v>3</v>
      </c>
      <c r="D173" s="84" t="s">
        <v>1547</v>
      </c>
      <c r="E173" s="84" t="s">
        <v>1467</v>
      </c>
      <c r="F173" s="84" t="s">
        <v>244</v>
      </c>
      <c r="G173" s="84" t="s">
        <v>1767</v>
      </c>
      <c r="H173" s="84" t="s">
        <v>1424</v>
      </c>
      <c r="I173" s="84" t="s">
        <v>1390</v>
      </c>
      <c r="J173" s="113"/>
      <c r="K173" s="86" t="s">
        <v>1311</v>
      </c>
      <c r="L173" s="84" t="s">
        <v>245</v>
      </c>
      <c r="M173" s="84" t="s">
        <v>1526</v>
      </c>
      <c r="N173" s="113"/>
      <c r="O173" s="94">
        <v>46112</v>
      </c>
      <c r="P173" s="86">
        <v>749000000</v>
      </c>
      <c r="Q173" s="86">
        <v>44940000</v>
      </c>
      <c r="R173" s="95"/>
      <c r="S173" s="113"/>
      <c r="T173" s="93"/>
      <c r="U173" s="87"/>
      <c r="V173" s="86"/>
      <c r="W173" s="86"/>
      <c r="X173" s="86">
        <v>704060000</v>
      </c>
      <c r="Y173" s="86">
        <v>704060000</v>
      </c>
      <c r="Z173" s="86">
        <v>0</v>
      </c>
      <c r="AA173" s="86">
        <v>704060000</v>
      </c>
      <c r="AB173" s="86">
        <v>719040000</v>
      </c>
      <c r="AC173" s="88">
        <v>46112</v>
      </c>
      <c r="AD173" s="89">
        <v>0.04</v>
      </c>
      <c r="AE173" s="89"/>
      <c r="AF173" s="90">
        <v>0</v>
      </c>
      <c r="AG173" s="113"/>
      <c r="AH173" s="89">
        <v>0.04</v>
      </c>
      <c r="AI173" s="113"/>
      <c r="AJ173" s="113"/>
      <c r="AK173" s="91">
        <v>53142400</v>
      </c>
      <c r="AL173" s="135">
        <f t="shared" si="6"/>
        <v>48311272.727272727</v>
      </c>
      <c r="AM173" s="113"/>
      <c r="AN173" s="93"/>
      <c r="AO173" s="86">
        <v>10000000</v>
      </c>
      <c r="AP173" s="86">
        <f t="shared" si="7"/>
        <v>111453672.72727272</v>
      </c>
      <c r="AQ173">
        <f>VLOOKUP(L173,'Báo cáo lợi nhuận từng xe (2)'!$E$5:$K$245,7,0)</f>
        <v>48311272.727272727</v>
      </c>
      <c r="AR173" s="178">
        <f t="shared" si="8"/>
        <v>0</v>
      </c>
    </row>
    <row r="174" spans="1:44" hidden="1" x14ac:dyDescent="0.25">
      <c r="A174" s="84">
        <v>172</v>
      </c>
      <c r="B174" s="85">
        <v>46112</v>
      </c>
      <c r="C174" s="84">
        <v>3</v>
      </c>
      <c r="D174" s="84" t="s">
        <v>1547</v>
      </c>
      <c r="E174" s="84" t="s">
        <v>1358</v>
      </c>
      <c r="F174" s="84" t="s">
        <v>469</v>
      </c>
      <c r="G174" s="84" t="s">
        <v>1768</v>
      </c>
      <c r="H174" s="84" t="s">
        <v>1329</v>
      </c>
      <c r="I174" s="84" t="s">
        <v>1324</v>
      </c>
      <c r="J174" s="113"/>
      <c r="K174" s="86" t="s">
        <v>1541</v>
      </c>
      <c r="L174" s="84" t="s">
        <v>470</v>
      </c>
      <c r="M174" s="84" t="s">
        <v>1522</v>
      </c>
      <c r="N174" s="113"/>
      <c r="O174" s="94">
        <v>46112</v>
      </c>
      <c r="P174" s="86">
        <v>529000000</v>
      </c>
      <c r="Q174" s="86">
        <v>31740000</v>
      </c>
      <c r="R174" s="95"/>
      <c r="S174" s="98">
        <v>5.0000000000000001E-3</v>
      </c>
      <c r="T174" s="93">
        <v>15870000</v>
      </c>
      <c r="U174" s="87"/>
      <c r="V174" s="86"/>
      <c r="W174" s="86">
        <v>10000000</v>
      </c>
      <c r="X174" s="86">
        <v>469018050</v>
      </c>
      <c r="Y174" s="86">
        <v>469018050</v>
      </c>
      <c r="Z174" s="86">
        <v>0</v>
      </c>
      <c r="AA174" s="86">
        <v>479018050</v>
      </c>
      <c r="AB174" s="86">
        <v>507840000</v>
      </c>
      <c r="AC174" s="88">
        <v>46112</v>
      </c>
      <c r="AD174" s="89">
        <v>0.04</v>
      </c>
      <c r="AE174" s="89"/>
      <c r="AF174" s="90">
        <v>0</v>
      </c>
      <c r="AG174" s="113"/>
      <c r="AH174" s="89">
        <v>0.04</v>
      </c>
      <c r="AI174" s="113"/>
      <c r="AJ174" s="113"/>
      <c r="AK174" s="91">
        <v>51141271.5</v>
      </c>
      <c r="AL174" s="135">
        <f t="shared" si="6"/>
        <v>46492064.999999993</v>
      </c>
      <c r="AM174" s="105">
        <v>948780</v>
      </c>
      <c r="AN174" s="93"/>
      <c r="AO174" s="86">
        <v>7000000</v>
      </c>
      <c r="AP174" s="86">
        <f t="shared" si="7"/>
        <v>105582116.5</v>
      </c>
      <c r="AQ174">
        <f>VLOOKUP(L174,'Báo cáo lợi nhuận từng xe (2)'!$E$5:$K$245,7,0)</f>
        <v>46492064.999999993</v>
      </c>
      <c r="AR174" s="178">
        <f t="shared" si="8"/>
        <v>0</v>
      </c>
    </row>
    <row r="175" spans="1:44" hidden="1" x14ac:dyDescent="0.25">
      <c r="A175" s="84">
        <v>173</v>
      </c>
      <c r="B175" s="85">
        <v>46112</v>
      </c>
      <c r="C175" s="84">
        <v>3</v>
      </c>
      <c r="D175" s="84" t="s">
        <v>1547</v>
      </c>
      <c r="E175" s="84" t="s">
        <v>1474</v>
      </c>
      <c r="F175" s="84" t="s">
        <v>472</v>
      </c>
      <c r="G175" s="84" t="s">
        <v>1769</v>
      </c>
      <c r="H175" s="84" t="s">
        <v>1329</v>
      </c>
      <c r="I175" s="84" t="s">
        <v>1324</v>
      </c>
      <c r="J175" s="113"/>
      <c r="K175" s="86" t="s">
        <v>1531</v>
      </c>
      <c r="L175" s="84" t="s">
        <v>473</v>
      </c>
      <c r="M175" s="84" t="s">
        <v>1526</v>
      </c>
      <c r="N175" s="113"/>
      <c r="O175" s="94">
        <v>46112</v>
      </c>
      <c r="P175" s="86">
        <v>537000000</v>
      </c>
      <c r="Q175" s="86">
        <v>32220000</v>
      </c>
      <c r="R175" s="95"/>
      <c r="S175" s="113"/>
      <c r="T175" s="93"/>
      <c r="U175" s="87"/>
      <c r="V175" s="86"/>
      <c r="W175" s="86"/>
      <c r="X175" s="86">
        <v>504780000</v>
      </c>
      <c r="Y175" s="86">
        <v>504780000</v>
      </c>
      <c r="Z175" s="86">
        <v>0</v>
      </c>
      <c r="AA175" s="86">
        <v>504780000</v>
      </c>
      <c r="AB175" s="86">
        <v>520890000</v>
      </c>
      <c r="AC175" s="88">
        <v>46112</v>
      </c>
      <c r="AD175" s="89">
        <v>0.04</v>
      </c>
      <c r="AE175" s="89"/>
      <c r="AF175" s="90">
        <v>0</v>
      </c>
      <c r="AG175" s="113"/>
      <c r="AH175" s="89">
        <v>0.04</v>
      </c>
      <c r="AI175" s="113"/>
      <c r="AJ175" s="113"/>
      <c r="AK175" s="91">
        <v>43301200</v>
      </c>
      <c r="AL175" s="135">
        <f t="shared" si="6"/>
        <v>39364727.272727266</v>
      </c>
      <c r="AM175" s="113"/>
      <c r="AN175" s="93"/>
      <c r="AO175" s="86">
        <v>7000000</v>
      </c>
      <c r="AP175" s="86">
        <f t="shared" si="7"/>
        <v>89665927.272727266</v>
      </c>
      <c r="AQ175">
        <f>VLOOKUP(L175,'Báo cáo lợi nhuận từng xe (2)'!$E$5:$K$245,7,0)</f>
        <v>39364727.272727266</v>
      </c>
      <c r="AR175" s="178">
        <f t="shared" si="8"/>
        <v>0</v>
      </c>
    </row>
    <row r="176" spans="1:44" hidden="1" x14ac:dyDescent="0.25">
      <c r="A176" s="84">
        <v>174</v>
      </c>
      <c r="B176" s="85">
        <v>46112</v>
      </c>
      <c r="C176" s="84">
        <v>3</v>
      </c>
      <c r="D176" s="84" t="s">
        <v>1547</v>
      </c>
      <c r="E176" s="84" t="s">
        <v>1402</v>
      </c>
      <c r="F176" s="84" t="s">
        <v>638</v>
      </c>
      <c r="G176" s="84" t="s">
        <v>1770</v>
      </c>
      <c r="H176" s="84" t="s">
        <v>514</v>
      </c>
      <c r="I176" s="84" t="s">
        <v>1417</v>
      </c>
      <c r="J176" s="113"/>
      <c r="K176" s="86" t="s">
        <v>1529</v>
      </c>
      <c r="L176" s="84" t="s">
        <v>639</v>
      </c>
      <c r="M176" s="84" t="s">
        <v>1526</v>
      </c>
      <c r="N176" s="113"/>
      <c r="O176" s="94">
        <v>46112</v>
      </c>
      <c r="P176" s="86">
        <v>302000000</v>
      </c>
      <c r="Q176" s="86">
        <v>18120000</v>
      </c>
      <c r="R176" s="95"/>
      <c r="S176" s="113"/>
      <c r="T176" s="93"/>
      <c r="U176" s="87"/>
      <c r="V176" s="86"/>
      <c r="W176" s="86"/>
      <c r="X176" s="86">
        <v>283880000</v>
      </c>
      <c r="Y176" s="86">
        <v>283880000</v>
      </c>
      <c r="Z176" s="86">
        <v>0</v>
      </c>
      <c r="AA176" s="86">
        <v>283880000</v>
      </c>
      <c r="AB176" s="86">
        <v>289920000</v>
      </c>
      <c r="AC176" s="88">
        <v>46112</v>
      </c>
      <c r="AD176" s="89">
        <v>0.04</v>
      </c>
      <c r="AE176" s="89"/>
      <c r="AF176" s="90">
        <v>0</v>
      </c>
      <c r="AG176" s="113"/>
      <c r="AH176" s="89">
        <v>0.04</v>
      </c>
      <c r="AI176" s="113"/>
      <c r="AJ176" s="113"/>
      <c r="AK176" s="91">
        <v>22395200</v>
      </c>
      <c r="AL176" s="135">
        <f t="shared" si="6"/>
        <v>20359272.727272727</v>
      </c>
      <c r="AM176" s="113"/>
      <c r="AN176" s="93"/>
      <c r="AO176" s="86">
        <v>5000000</v>
      </c>
      <c r="AP176" s="86">
        <f t="shared" si="7"/>
        <v>47754472.727272727</v>
      </c>
      <c r="AQ176">
        <f>VLOOKUP(L176,'Báo cáo lợi nhuận từng xe (2)'!$E$5:$K$245,7,0)</f>
        <v>20359272.727272727</v>
      </c>
      <c r="AR176" s="178">
        <f t="shared" si="8"/>
        <v>0</v>
      </c>
    </row>
    <row r="177" spans="1:44" hidden="1" x14ac:dyDescent="0.25">
      <c r="A177" s="84">
        <v>175</v>
      </c>
      <c r="B177" s="85">
        <v>46112</v>
      </c>
      <c r="C177" s="84">
        <v>1</v>
      </c>
      <c r="D177" s="84" t="s">
        <v>1584</v>
      </c>
      <c r="E177" s="84" t="s">
        <v>1396</v>
      </c>
      <c r="F177" s="84" t="s">
        <v>1771</v>
      </c>
      <c r="G177" s="84" t="s">
        <v>1772</v>
      </c>
      <c r="H177" s="84" t="s">
        <v>1561</v>
      </c>
      <c r="I177" s="84" t="s">
        <v>1397</v>
      </c>
      <c r="J177" s="113"/>
      <c r="K177" s="86" t="s">
        <v>1311</v>
      </c>
      <c r="L177" s="84" t="s">
        <v>103</v>
      </c>
      <c r="M177" s="84" t="s">
        <v>1526</v>
      </c>
      <c r="N177" s="113"/>
      <c r="O177" s="94">
        <v>0</v>
      </c>
      <c r="P177" s="86">
        <v>749000000</v>
      </c>
      <c r="Q177" s="86">
        <v>44940000</v>
      </c>
      <c r="R177" s="95"/>
      <c r="S177" s="113"/>
      <c r="T177" s="93"/>
      <c r="U177" s="87"/>
      <c r="V177" s="86"/>
      <c r="W177" s="86">
        <v>10000000</v>
      </c>
      <c r="X177" s="86">
        <v>694060000</v>
      </c>
      <c r="Y177" s="86">
        <v>694060000</v>
      </c>
      <c r="Z177" s="86">
        <v>0</v>
      </c>
      <c r="AA177" s="86">
        <v>704060000</v>
      </c>
      <c r="AB177" s="86">
        <v>719040000</v>
      </c>
      <c r="AC177" s="88">
        <v>46099</v>
      </c>
      <c r="AD177" s="89">
        <v>0.04</v>
      </c>
      <c r="AE177" s="113"/>
      <c r="AF177" s="90">
        <v>0</v>
      </c>
      <c r="AG177" s="113"/>
      <c r="AH177" s="89">
        <v>0.04</v>
      </c>
      <c r="AI177" s="113"/>
      <c r="AJ177" s="113"/>
      <c r="AK177" s="91">
        <v>43142400</v>
      </c>
      <c r="AL177" s="135">
        <f t="shared" si="6"/>
        <v>39220363.636363633</v>
      </c>
      <c r="AM177" s="113"/>
      <c r="AN177" s="93"/>
      <c r="AO177" s="86">
        <v>0</v>
      </c>
      <c r="AP177" s="86">
        <f t="shared" si="7"/>
        <v>82362763.636363626</v>
      </c>
      <c r="AQ177">
        <f>VLOOKUP(L177,'Báo cáo lợi nhuận từng xe (2)'!$E$5:$K$245,7,0)</f>
        <v>39220363.636363633</v>
      </c>
      <c r="AR177" s="178">
        <f t="shared" si="8"/>
        <v>0</v>
      </c>
    </row>
    <row r="178" spans="1:44" hidden="1" x14ac:dyDescent="0.25">
      <c r="A178" s="84">
        <v>176</v>
      </c>
      <c r="B178" s="85">
        <v>46112</v>
      </c>
      <c r="C178" s="84">
        <v>1</v>
      </c>
      <c r="D178" s="84" t="s">
        <v>1584</v>
      </c>
      <c r="E178" s="84" t="s">
        <v>1393</v>
      </c>
      <c r="F178" s="84" t="s">
        <v>1773</v>
      </c>
      <c r="G178" s="84" t="s">
        <v>1774</v>
      </c>
      <c r="H178" s="84" t="s">
        <v>514</v>
      </c>
      <c r="I178" s="84" t="s">
        <v>1336</v>
      </c>
      <c r="J178" s="113"/>
      <c r="K178" s="86" t="s">
        <v>1525</v>
      </c>
      <c r="L178" s="84" t="s">
        <v>681</v>
      </c>
      <c r="M178" s="84" t="s">
        <v>1522</v>
      </c>
      <c r="N178" s="113"/>
      <c r="O178" s="94">
        <v>0</v>
      </c>
      <c r="P178" s="86">
        <v>315000000</v>
      </c>
      <c r="Q178" s="86">
        <v>18900000</v>
      </c>
      <c r="R178" s="95"/>
      <c r="S178" s="98">
        <v>5.0000000000000001E-3</v>
      </c>
      <c r="T178" s="93"/>
      <c r="U178" s="87"/>
      <c r="V178" s="86"/>
      <c r="W178" s="86"/>
      <c r="X178" s="86">
        <v>294619500</v>
      </c>
      <c r="Y178" s="86">
        <v>294619500</v>
      </c>
      <c r="Z178" s="86">
        <v>0</v>
      </c>
      <c r="AA178" s="86">
        <v>294619500</v>
      </c>
      <c r="AB178" s="86">
        <v>302400000</v>
      </c>
      <c r="AC178" s="88">
        <v>46099</v>
      </c>
      <c r="AD178" s="89">
        <v>0.04</v>
      </c>
      <c r="AE178" s="113"/>
      <c r="AF178" s="90">
        <v>0</v>
      </c>
      <c r="AG178" s="113"/>
      <c r="AH178" s="89">
        <v>0.04</v>
      </c>
      <c r="AI178" s="113"/>
      <c r="AJ178" s="113"/>
      <c r="AK178" s="91">
        <v>20157480</v>
      </c>
      <c r="AL178" s="135">
        <f t="shared" si="6"/>
        <v>18324981.818181816</v>
      </c>
      <c r="AM178" s="106">
        <v>592200</v>
      </c>
      <c r="AN178" s="93"/>
      <c r="AO178" s="86">
        <v>0</v>
      </c>
      <c r="AP178" s="86">
        <f t="shared" si="7"/>
        <v>39074661.818181813</v>
      </c>
      <c r="AQ178">
        <f>VLOOKUP(L178,'Báo cáo lợi nhuận từng xe (2)'!$E$5:$K$245,7,0)</f>
        <v>18324981.818181816</v>
      </c>
      <c r="AR178" s="178">
        <f t="shared" si="8"/>
        <v>0</v>
      </c>
    </row>
    <row r="179" spans="1:44" hidden="1" x14ac:dyDescent="0.25">
      <c r="A179" s="84">
        <v>177</v>
      </c>
      <c r="B179" s="85">
        <v>46112</v>
      </c>
      <c r="C179" s="84">
        <v>1</v>
      </c>
      <c r="D179" s="84" t="s">
        <v>1584</v>
      </c>
      <c r="E179" s="84" t="s">
        <v>1334</v>
      </c>
      <c r="F179" s="84" t="s">
        <v>1775</v>
      </c>
      <c r="G179" s="84" t="s">
        <v>1776</v>
      </c>
      <c r="H179" s="84" t="s">
        <v>1329</v>
      </c>
      <c r="I179" s="84" t="s">
        <v>1336</v>
      </c>
      <c r="J179" s="113"/>
      <c r="K179" s="86" t="s">
        <v>1541</v>
      </c>
      <c r="L179" s="84" t="s">
        <v>425</v>
      </c>
      <c r="M179" s="84" t="s">
        <v>1526</v>
      </c>
      <c r="N179" s="113"/>
      <c r="O179" s="94">
        <v>0</v>
      </c>
      <c r="P179" s="86">
        <v>529000000</v>
      </c>
      <c r="Q179" s="86">
        <v>31740000</v>
      </c>
      <c r="R179" s="95"/>
      <c r="S179" s="113"/>
      <c r="T179" s="93"/>
      <c r="U179" s="87"/>
      <c r="V179" s="86">
        <v>15000000</v>
      </c>
      <c r="W179" s="86">
        <v>10000000</v>
      </c>
      <c r="X179" s="86">
        <v>472260000</v>
      </c>
      <c r="Y179" s="86">
        <v>472260000</v>
      </c>
      <c r="Z179" s="86">
        <v>0</v>
      </c>
      <c r="AA179" s="86">
        <v>482260000</v>
      </c>
      <c r="AB179" s="86">
        <v>507840000</v>
      </c>
      <c r="AC179" s="88">
        <v>46099</v>
      </c>
      <c r="AD179" s="89">
        <v>0.04</v>
      </c>
      <c r="AE179" s="113"/>
      <c r="AF179" s="90">
        <v>0</v>
      </c>
      <c r="AG179" s="113"/>
      <c r="AH179" s="89">
        <v>0.04</v>
      </c>
      <c r="AI179" s="113"/>
      <c r="AJ179" s="113"/>
      <c r="AK179" s="91">
        <v>44870400</v>
      </c>
      <c r="AL179" s="135">
        <f t="shared" si="6"/>
        <v>40791272.727272727</v>
      </c>
      <c r="AM179" s="113"/>
      <c r="AN179" s="93"/>
      <c r="AO179" s="86">
        <v>0</v>
      </c>
      <c r="AP179" s="86">
        <f t="shared" si="7"/>
        <v>85661672.727272719</v>
      </c>
      <c r="AQ179">
        <f>VLOOKUP(L179,'Báo cáo lợi nhuận từng xe (2)'!$E$5:$K$245,7,0)</f>
        <v>40791272.727272727</v>
      </c>
      <c r="AR179" s="178">
        <f t="shared" si="8"/>
        <v>0</v>
      </c>
    </row>
    <row r="180" spans="1:44" hidden="1" x14ac:dyDescent="0.25">
      <c r="A180" s="84">
        <v>178</v>
      </c>
      <c r="B180" s="85">
        <v>46112</v>
      </c>
      <c r="C180" s="84">
        <v>1</v>
      </c>
      <c r="D180" s="84" t="s">
        <v>1584</v>
      </c>
      <c r="E180" s="84" t="s">
        <v>1420</v>
      </c>
      <c r="F180" s="84" t="s">
        <v>1777</v>
      </c>
      <c r="G180" s="84" t="s">
        <v>1778</v>
      </c>
      <c r="H180" s="84" t="s">
        <v>1329</v>
      </c>
      <c r="I180" s="84" t="s">
        <v>1336</v>
      </c>
      <c r="J180" s="113"/>
      <c r="K180" s="86" t="s">
        <v>1541</v>
      </c>
      <c r="L180" s="84" t="s">
        <v>443</v>
      </c>
      <c r="M180" s="84" t="s">
        <v>1526</v>
      </c>
      <c r="N180" s="113"/>
      <c r="O180" s="94">
        <v>0</v>
      </c>
      <c r="P180" s="86">
        <v>529000000</v>
      </c>
      <c r="Q180" s="86">
        <v>31740000</v>
      </c>
      <c r="R180" s="95"/>
      <c r="S180" s="113"/>
      <c r="T180" s="93"/>
      <c r="U180" s="87"/>
      <c r="V180" s="86">
        <v>15000000</v>
      </c>
      <c r="W180" s="86">
        <v>10000000</v>
      </c>
      <c r="X180" s="86">
        <v>472260000</v>
      </c>
      <c r="Y180" s="86">
        <v>472260000</v>
      </c>
      <c r="Z180" s="86">
        <v>0</v>
      </c>
      <c r="AA180" s="86">
        <v>482260000</v>
      </c>
      <c r="AB180" s="86">
        <v>513130000</v>
      </c>
      <c r="AC180" s="88">
        <v>46099</v>
      </c>
      <c r="AD180" s="89">
        <v>0.04</v>
      </c>
      <c r="AE180" s="113"/>
      <c r="AF180" s="90">
        <v>0</v>
      </c>
      <c r="AG180" s="113"/>
      <c r="AH180" s="89">
        <v>0.04</v>
      </c>
      <c r="AI180" s="113"/>
      <c r="AJ180" s="113"/>
      <c r="AK180" s="91">
        <v>50160400</v>
      </c>
      <c r="AL180" s="135">
        <f t="shared" si="6"/>
        <v>45600363.636363633</v>
      </c>
      <c r="AM180" s="113"/>
      <c r="AN180" s="93"/>
      <c r="AO180" s="86">
        <v>0</v>
      </c>
      <c r="AP180" s="86">
        <f t="shared" si="7"/>
        <v>95760763.636363626</v>
      </c>
      <c r="AQ180">
        <f>VLOOKUP(L180,'Báo cáo lợi nhuận từng xe (2)'!$E$5:$K$245,7,0)</f>
        <v>45600363.636363633</v>
      </c>
      <c r="AR180" s="178">
        <f t="shared" si="8"/>
        <v>0</v>
      </c>
    </row>
    <row r="181" spans="1:44" hidden="1" x14ac:dyDescent="0.25">
      <c r="A181" s="84">
        <v>179</v>
      </c>
      <c r="B181" s="85">
        <v>46112</v>
      </c>
      <c r="C181" s="84">
        <v>1</v>
      </c>
      <c r="D181" s="84" t="s">
        <v>1584</v>
      </c>
      <c r="E181" s="84" t="s">
        <v>1395</v>
      </c>
      <c r="F181" s="84" t="s">
        <v>1779</v>
      </c>
      <c r="G181" s="84" t="s">
        <v>1780</v>
      </c>
      <c r="H181" s="84" t="s">
        <v>1591</v>
      </c>
      <c r="I181" s="84" t="s">
        <v>1311</v>
      </c>
      <c r="J181" s="113"/>
      <c r="K181" s="86" t="s">
        <v>1311</v>
      </c>
      <c r="L181" s="84" t="s">
        <v>322</v>
      </c>
      <c r="M181" s="84" t="s">
        <v>1526</v>
      </c>
      <c r="N181" s="113"/>
      <c r="O181" s="94">
        <v>0</v>
      </c>
      <c r="P181" s="86">
        <v>749000000</v>
      </c>
      <c r="Q181" s="86">
        <v>44940000</v>
      </c>
      <c r="R181" s="95"/>
      <c r="S181" s="113"/>
      <c r="T181" s="93"/>
      <c r="U181" s="87"/>
      <c r="V181" s="86"/>
      <c r="W181" s="86"/>
      <c r="X181" s="86">
        <v>704060000</v>
      </c>
      <c r="Y181" s="86">
        <v>704060000</v>
      </c>
      <c r="Z181" s="86">
        <v>0</v>
      </c>
      <c r="AA181" s="86">
        <v>704060000</v>
      </c>
      <c r="AB181" s="86">
        <v>719040000</v>
      </c>
      <c r="AC181" s="88">
        <v>46099</v>
      </c>
      <c r="AD181" s="89">
        <v>0.04</v>
      </c>
      <c r="AE181" s="113"/>
      <c r="AF181" s="90">
        <v>0</v>
      </c>
      <c r="AG181" s="113"/>
      <c r="AH181" s="89">
        <v>0.04</v>
      </c>
      <c r="AI181" s="113"/>
      <c r="AJ181" s="113"/>
      <c r="AK181" s="91">
        <v>43142400</v>
      </c>
      <c r="AL181" s="135">
        <f t="shared" si="6"/>
        <v>39220363.636363633</v>
      </c>
      <c r="AM181" s="113"/>
      <c r="AN181" s="93"/>
      <c r="AO181" s="86">
        <v>0</v>
      </c>
      <c r="AP181" s="86">
        <f t="shared" si="7"/>
        <v>82362763.636363626</v>
      </c>
      <c r="AQ181">
        <f>VLOOKUP(L181,'Báo cáo lợi nhuận từng xe (2)'!$E$5:$K$245,7,0)</f>
        <v>39220363.636363633</v>
      </c>
      <c r="AR181" s="178">
        <f t="shared" si="8"/>
        <v>0</v>
      </c>
    </row>
    <row r="182" spans="1:44" hidden="1" x14ac:dyDescent="0.25">
      <c r="A182" s="84">
        <v>180</v>
      </c>
      <c r="B182" s="85">
        <v>46112</v>
      </c>
      <c r="C182" s="84">
        <v>1</v>
      </c>
      <c r="D182" s="84" t="s">
        <v>1584</v>
      </c>
      <c r="E182" s="84" t="s">
        <v>1384</v>
      </c>
      <c r="F182" s="84" t="s">
        <v>1781</v>
      </c>
      <c r="G182" s="84" t="s">
        <v>1782</v>
      </c>
      <c r="H182" s="84" t="s">
        <v>1591</v>
      </c>
      <c r="I182" s="84" t="s">
        <v>1311</v>
      </c>
      <c r="J182" s="113"/>
      <c r="K182" s="86" t="s">
        <v>1311</v>
      </c>
      <c r="L182" s="84" t="s">
        <v>125</v>
      </c>
      <c r="M182" s="84" t="s">
        <v>1526</v>
      </c>
      <c r="N182" s="113"/>
      <c r="O182" s="94">
        <v>0</v>
      </c>
      <c r="P182" s="86">
        <v>749000000</v>
      </c>
      <c r="Q182" s="86">
        <v>44940000</v>
      </c>
      <c r="R182" s="95"/>
      <c r="S182" s="113"/>
      <c r="T182" s="93"/>
      <c r="U182" s="87"/>
      <c r="V182" s="86"/>
      <c r="W182" s="86">
        <v>8000000</v>
      </c>
      <c r="X182" s="86">
        <v>696060000</v>
      </c>
      <c r="Y182" s="86">
        <v>696060000</v>
      </c>
      <c r="Z182" s="86">
        <v>0</v>
      </c>
      <c r="AA182" s="86">
        <v>704060000</v>
      </c>
      <c r="AB182" s="86">
        <v>719040000</v>
      </c>
      <c r="AC182" s="88">
        <v>46099</v>
      </c>
      <c r="AD182" s="89">
        <v>0.04</v>
      </c>
      <c r="AE182" s="113"/>
      <c r="AF182" s="90">
        <v>0</v>
      </c>
      <c r="AG182" s="113"/>
      <c r="AH182" s="89">
        <v>0.04</v>
      </c>
      <c r="AI182" s="113"/>
      <c r="AJ182" s="113"/>
      <c r="AK182" s="91">
        <v>43142400</v>
      </c>
      <c r="AL182" s="135">
        <f t="shared" si="6"/>
        <v>39220363.636363633</v>
      </c>
      <c r="AM182" s="113"/>
      <c r="AN182" s="93"/>
      <c r="AO182" s="86">
        <v>0</v>
      </c>
      <c r="AP182" s="86">
        <f t="shared" si="7"/>
        <v>82362763.636363626</v>
      </c>
      <c r="AQ182">
        <f>VLOOKUP(L182,'Báo cáo lợi nhuận từng xe (2)'!$E$5:$K$245,7,0)</f>
        <v>39220363.636363633</v>
      </c>
      <c r="AR182" s="178">
        <f t="shared" si="8"/>
        <v>0</v>
      </c>
    </row>
    <row r="183" spans="1:44" hidden="1" x14ac:dyDescent="0.25">
      <c r="A183" s="84">
        <v>181</v>
      </c>
      <c r="B183" s="85">
        <v>46112</v>
      </c>
      <c r="C183" s="84">
        <v>1</v>
      </c>
      <c r="D183" s="84" t="s">
        <v>1584</v>
      </c>
      <c r="E183" s="84" t="s">
        <v>1399</v>
      </c>
      <c r="F183" s="84" t="s">
        <v>1783</v>
      </c>
      <c r="G183" s="84" t="s">
        <v>1784</v>
      </c>
      <c r="H183" s="84" t="s">
        <v>514</v>
      </c>
      <c r="I183" s="84" t="s">
        <v>1336</v>
      </c>
      <c r="J183" s="113"/>
      <c r="K183" s="86" t="s">
        <v>1545</v>
      </c>
      <c r="L183" s="84" t="s">
        <v>544</v>
      </c>
      <c r="M183" s="84" t="s">
        <v>1526</v>
      </c>
      <c r="N183" s="113"/>
      <c r="O183" s="94">
        <v>0</v>
      </c>
      <c r="P183" s="86">
        <v>323000000</v>
      </c>
      <c r="Q183" s="86">
        <v>19380000</v>
      </c>
      <c r="R183" s="95"/>
      <c r="S183" s="113"/>
      <c r="T183" s="93"/>
      <c r="U183" s="87"/>
      <c r="V183" s="86"/>
      <c r="W183" s="86"/>
      <c r="X183" s="86">
        <v>303620000</v>
      </c>
      <c r="Y183" s="86">
        <v>303620000</v>
      </c>
      <c r="Z183" s="86">
        <v>0</v>
      </c>
      <c r="AA183" s="86">
        <v>303620000</v>
      </c>
      <c r="AB183" s="86">
        <v>310080000</v>
      </c>
      <c r="AC183" s="88">
        <v>46099</v>
      </c>
      <c r="AD183" s="89">
        <v>0.04</v>
      </c>
      <c r="AE183" s="113"/>
      <c r="AF183" s="90">
        <v>0</v>
      </c>
      <c r="AG183" s="113"/>
      <c r="AH183" s="89">
        <v>0.04</v>
      </c>
      <c r="AI183" s="113"/>
      <c r="AJ183" s="113"/>
      <c r="AK183" s="91">
        <v>18604800</v>
      </c>
      <c r="AL183" s="135">
        <f t="shared" si="6"/>
        <v>16913454.545454543</v>
      </c>
      <c r="AM183" s="113"/>
      <c r="AN183" s="93"/>
      <c r="AO183" s="86">
        <v>0</v>
      </c>
      <c r="AP183" s="86">
        <f t="shared" si="7"/>
        <v>35518254.545454547</v>
      </c>
      <c r="AQ183">
        <f>VLOOKUP(L183,'Báo cáo lợi nhuận từng xe (2)'!$E$5:$K$245,7,0)</f>
        <v>16913454.545454543</v>
      </c>
      <c r="AR183" s="178">
        <f t="shared" si="8"/>
        <v>0</v>
      </c>
    </row>
    <row r="184" spans="1:44" hidden="1" x14ac:dyDescent="0.25">
      <c r="A184" s="84">
        <v>182</v>
      </c>
      <c r="B184" s="107">
        <v>46112</v>
      </c>
      <c r="C184" s="108">
        <v>1</v>
      </c>
      <c r="D184" s="108" t="s">
        <v>1584</v>
      </c>
      <c r="E184" s="108" t="s">
        <v>1408</v>
      </c>
      <c r="F184" s="108" t="s">
        <v>1785</v>
      </c>
      <c r="G184" s="108" t="s">
        <v>1786</v>
      </c>
      <c r="H184" s="108" t="s">
        <v>1332</v>
      </c>
      <c r="I184" s="108" t="s">
        <v>334</v>
      </c>
      <c r="J184" s="108"/>
      <c r="K184" s="97" t="s">
        <v>1332</v>
      </c>
      <c r="L184" s="108" t="s">
        <v>365</v>
      </c>
      <c r="M184" s="108" t="s">
        <v>1522</v>
      </c>
      <c r="N184" s="108"/>
      <c r="O184" s="109">
        <v>0</v>
      </c>
      <c r="P184" s="97">
        <v>819000000</v>
      </c>
      <c r="Q184" s="97">
        <v>49140000</v>
      </c>
      <c r="R184" s="128"/>
      <c r="S184" s="130">
        <v>5.0000000000000001E-3</v>
      </c>
      <c r="T184" s="111"/>
      <c r="U184" s="108"/>
      <c r="V184" s="97"/>
      <c r="W184" s="97"/>
      <c r="X184" s="97">
        <v>766085700</v>
      </c>
      <c r="Y184" s="97">
        <v>766010700</v>
      </c>
      <c r="Z184" s="97">
        <v>75000</v>
      </c>
      <c r="AA184" s="97">
        <v>766085700</v>
      </c>
      <c r="AB184" s="97">
        <v>786240000</v>
      </c>
      <c r="AC184" s="88">
        <v>46100</v>
      </c>
      <c r="AD184" s="110">
        <v>0.04</v>
      </c>
      <c r="AE184" s="108"/>
      <c r="AF184" s="90">
        <v>0</v>
      </c>
      <c r="AG184" s="108"/>
      <c r="AH184" s="110">
        <v>0.04</v>
      </c>
      <c r="AI184" s="108"/>
      <c r="AJ184" s="108"/>
      <c r="AK184" s="97">
        <v>67337448</v>
      </c>
      <c r="AL184" s="135">
        <f t="shared" si="6"/>
        <v>61215861.818181813</v>
      </c>
      <c r="AM184" s="133">
        <v>1539720</v>
      </c>
      <c r="AN184" s="111"/>
      <c r="AO184" s="97">
        <v>15000000</v>
      </c>
      <c r="AP184" s="97">
        <f t="shared" si="7"/>
        <v>145093029.81818181</v>
      </c>
      <c r="AQ184">
        <f>VLOOKUP(L184,'Báo cáo lợi nhuận từng xe (2)'!$E$5:$K$245,7,0)</f>
        <v>61215861.818181813</v>
      </c>
      <c r="AR184" s="178">
        <f t="shared" si="8"/>
        <v>0</v>
      </c>
    </row>
    <row r="185" spans="1:44" hidden="1" x14ac:dyDescent="0.25">
      <c r="A185" s="84">
        <v>183</v>
      </c>
      <c r="B185" s="85">
        <v>46112</v>
      </c>
      <c r="C185" s="84">
        <v>1</v>
      </c>
      <c r="D185" s="84" t="s">
        <v>1584</v>
      </c>
      <c r="E185" s="84" t="s">
        <v>1414</v>
      </c>
      <c r="F185" s="84" t="s">
        <v>1787</v>
      </c>
      <c r="G185" s="84" t="s">
        <v>1788</v>
      </c>
      <c r="H185" s="84" t="s">
        <v>1329</v>
      </c>
      <c r="I185" s="84" t="s">
        <v>1336</v>
      </c>
      <c r="J185" s="113"/>
      <c r="K185" s="86" t="s">
        <v>1541</v>
      </c>
      <c r="L185" s="84" t="s">
        <v>431</v>
      </c>
      <c r="M185" s="84" t="s">
        <v>1526</v>
      </c>
      <c r="N185" s="113"/>
      <c r="O185" s="94">
        <v>0</v>
      </c>
      <c r="P185" s="86">
        <v>529000000</v>
      </c>
      <c r="Q185" s="86">
        <v>31740000</v>
      </c>
      <c r="R185" s="95"/>
      <c r="S185" s="113"/>
      <c r="T185" s="93"/>
      <c r="U185" s="87"/>
      <c r="V185" s="86">
        <v>15000000</v>
      </c>
      <c r="W185" s="86"/>
      <c r="X185" s="86">
        <v>482260000</v>
      </c>
      <c r="Y185" s="86">
        <v>482260000</v>
      </c>
      <c r="Z185" s="86">
        <v>0</v>
      </c>
      <c r="AA185" s="86">
        <v>482260000</v>
      </c>
      <c r="AB185" s="86">
        <v>507840000</v>
      </c>
      <c r="AC185" s="88">
        <v>46101</v>
      </c>
      <c r="AD185" s="89">
        <v>0.04</v>
      </c>
      <c r="AE185" s="113"/>
      <c r="AF185" s="90">
        <v>0</v>
      </c>
      <c r="AG185" s="113"/>
      <c r="AH185" s="89">
        <v>0.04</v>
      </c>
      <c r="AI185" s="113"/>
      <c r="AJ185" s="113"/>
      <c r="AK185" s="91">
        <v>44870400</v>
      </c>
      <c r="AL185" s="135">
        <f t="shared" si="6"/>
        <v>40791272.727272727</v>
      </c>
      <c r="AM185" s="113"/>
      <c r="AN185" s="93"/>
      <c r="AO185" s="86">
        <v>0</v>
      </c>
      <c r="AP185" s="86">
        <f t="shared" si="7"/>
        <v>85661672.727272719</v>
      </c>
      <c r="AQ185">
        <f>VLOOKUP(L185,'Báo cáo lợi nhuận từng xe (2)'!$E$5:$K$245,7,0)</f>
        <v>40791272.727272727</v>
      </c>
      <c r="AR185" s="178">
        <f t="shared" si="8"/>
        <v>0</v>
      </c>
    </row>
    <row r="186" spans="1:44" hidden="1" x14ac:dyDescent="0.25">
      <c r="A186" s="84">
        <v>184</v>
      </c>
      <c r="B186" s="85">
        <v>46112</v>
      </c>
      <c r="C186" s="84">
        <v>1</v>
      </c>
      <c r="D186" s="84" t="s">
        <v>1584</v>
      </c>
      <c r="E186" s="84" t="s">
        <v>1395</v>
      </c>
      <c r="F186" s="84" t="s">
        <v>1789</v>
      </c>
      <c r="G186" s="84" t="s">
        <v>1790</v>
      </c>
      <c r="H186" s="84" t="s">
        <v>514</v>
      </c>
      <c r="I186" s="84" t="s">
        <v>1336</v>
      </c>
      <c r="J186" s="113"/>
      <c r="K186" s="86" t="s">
        <v>1525</v>
      </c>
      <c r="L186" s="84" t="s">
        <v>684</v>
      </c>
      <c r="M186" s="84" t="s">
        <v>1522</v>
      </c>
      <c r="N186" s="113"/>
      <c r="O186" s="94">
        <v>0</v>
      </c>
      <c r="P186" s="86">
        <v>315000000</v>
      </c>
      <c r="Q186" s="86">
        <v>18900000</v>
      </c>
      <c r="R186" s="95"/>
      <c r="S186" s="113"/>
      <c r="T186" s="93"/>
      <c r="U186" s="87"/>
      <c r="V186" s="86"/>
      <c r="W186" s="86">
        <v>3000000</v>
      </c>
      <c r="X186" s="86">
        <v>293100000</v>
      </c>
      <c r="Y186" s="86">
        <v>293100000</v>
      </c>
      <c r="Z186" s="86">
        <v>0</v>
      </c>
      <c r="AA186" s="86">
        <v>296100000</v>
      </c>
      <c r="AB186" s="86">
        <v>302400000</v>
      </c>
      <c r="AC186" s="88">
        <v>46101</v>
      </c>
      <c r="AD186" s="89">
        <v>0.04</v>
      </c>
      <c r="AE186" s="113"/>
      <c r="AF186" s="90">
        <v>0</v>
      </c>
      <c r="AG186" s="113"/>
      <c r="AH186" s="89">
        <v>0.04</v>
      </c>
      <c r="AI186" s="113"/>
      <c r="AJ186" s="113"/>
      <c r="AK186" s="91">
        <v>18144000</v>
      </c>
      <c r="AL186" s="135">
        <f t="shared" si="6"/>
        <v>16494545.454545453</v>
      </c>
      <c r="AM186" s="113"/>
      <c r="AN186" s="93"/>
      <c r="AO186" s="86">
        <v>0</v>
      </c>
      <c r="AP186" s="86">
        <f t="shared" si="7"/>
        <v>34638545.454545453</v>
      </c>
      <c r="AQ186">
        <f>VLOOKUP(L186,'Báo cáo lợi nhuận từng xe (2)'!$E$5:$K$245,7,0)</f>
        <v>16494545.454545453</v>
      </c>
      <c r="AR186" s="178">
        <f t="shared" si="8"/>
        <v>0</v>
      </c>
    </row>
    <row r="187" spans="1:44" hidden="1" x14ac:dyDescent="0.25">
      <c r="A187" s="84">
        <v>185</v>
      </c>
      <c r="B187" s="85">
        <v>46112</v>
      </c>
      <c r="C187" s="84">
        <v>1</v>
      </c>
      <c r="D187" s="84" t="s">
        <v>1584</v>
      </c>
      <c r="E187" s="84" t="s">
        <v>1393</v>
      </c>
      <c r="F187" s="84" t="s">
        <v>1791</v>
      </c>
      <c r="G187" s="84" t="s">
        <v>1792</v>
      </c>
      <c r="H187" s="84" t="s">
        <v>514</v>
      </c>
      <c r="I187" s="84" t="s">
        <v>1336</v>
      </c>
      <c r="J187" s="113"/>
      <c r="K187" s="86" t="s">
        <v>1529</v>
      </c>
      <c r="L187" s="84" t="s">
        <v>609</v>
      </c>
      <c r="M187" s="84" t="s">
        <v>1526</v>
      </c>
      <c r="N187" s="113"/>
      <c r="O187" s="94">
        <v>0</v>
      </c>
      <c r="P187" s="86">
        <v>302000000</v>
      </c>
      <c r="Q187" s="86">
        <v>18120000</v>
      </c>
      <c r="R187" s="95"/>
      <c r="S187" s="98">
        <v>5.0000000000000001E-3</v>
      </c>
      <c r="T187" s="93">
        <v>9060000</v>
      </c>
      <c r="U187" s="87"/>
      <c r="V187" s="86"/>
      <c r="W187" s="86">
        <v>3000000</v>
      </c>
      <c r="X187" s="86">
        <v>270445900</v>
      </c>
      <c r="Y187" s="86">
        <v>270445900</v>
      </c>
      <c r="Z187" s="86">
        <v>0</v>
      </c>
      <c r="AA187" s="86">
        <v>273445900</v>
      </c>
      <c r="AB187" s="86">
        <v>289920000</v>
      </c>
      <c r="AC187" s="88">
        <v>46101</v>
      </c>
      <c r="AD187" s="89">
        <v>0.04</v>
      </c>
      <c r="AE187" s="89"/>
      <c r="AF187" s="90">
        <v>0</v>
      </c>
      <c r="AG187" s="113"/>
      <c r="AH187" s="89">
        <v>0.04</v>
      </c>
      <c r="AI187" s="113"/>
      <c r="AJ187" s="113"/>
      <c r="AK187" s="91">
        <v>25227117</v>
      </c>
      <c r="AL187" s="135">
        <f t="shared" si="6"/>
        <v>22933742.727272727</v>
      </c>
      <c r="AM187" s="86">
        <v>549640</v>
      </c>
      <c r="AN187" s="93"/>
      <c r="AO187" s="86">
        <v>0</v>
      </c>
      <c r="AP187" s="86">
        <f t="shared" si="7"/>
        <v>48710499.727272727</v>
      </c>
      <c r="AQ187">
        <f>VLOOKUP(L187,'Báo cáo lợi nhuận từng xe (2)'!$E$5:$K$245,7,0)</f>
        <v>22933742.727272727</v>
      </c>
      <c r="AR187" s="178">
        <f t="shared" si="8"/>
        <v>0</v>
      </c>
    </row>
    <row r="188" spans="1:44" hidden="1" x14ac:dyDescent="0.25">
      <c r="A188" s="84">
        <v>186</v>
      </c>
      <c r="B188" s="85">
        <v>46112</v>
      </c>
      <c r="C188" s="84">
        <v>1</v>
      </c>
      <c r="D188" s="84" t="s">
        <v>1584</v>
      </c>
      <c r="E188" s="84" t="s">
        <v>1393</v>
      </c>
      <c r="F188" s="84" t="s">
        <v>1793</v>
      </c>
      <c r="G188" s="84" t="s">
        <v>1794</v>
      </c>
      <c r="H188" s="84" t="s">
        <v>514</v>
      </c>
      <c r="I188" s="84" t="s">
        <v>1428</v>
      </c>
      <c r="J188" s="113"/>
      <c r="K188" s="86" t="s">
        <v>1529</v>
      </c>
      <c r="L188" s="84" t="s">
        <v>678</v>
      </c>
      <c r="M188" s="84" t="s">
        <v>1522</v>
      </c>
      <c r="N188" s="113"/>
      <c r="O188" s="94">
        <v>0</v>
      </c>
      <c r="P188" s="86">
        <v>302000000</v>
      </c>
      <c r="Q188" s="86">
        <v>18120000</v>
      </c>
      <c r="R188" s="95"/>
      <c r="S188" s="98"/>
      <c r="T188" s="93">
        <v>9060000</v>
      </c>
      <c r="U188" s="87"/>
      <c r="V188" s="86"/>
      <c r="W188" s="86">
        <v>3000000</v>
      </c>
      <c r="X188" s="86">
        <v>271820000</v>
      </c>
      <c r="Y188" s="86">
        <v>271820000</v>
      </c>
      <c r="Z188" s="86">
        <v>0</v>
      </c>
      <c r="AA188" s="86">
        <v>274820000</v>
      </c>
      <c r="AB188" s="86">
        <v>289920000</v>
      </c>
      <c r="AC188" s="88">
        <v>46101</v>
      </c>
      <c r="AD188" s="89">
        <v>0.04</v>
      </c>
      <c r="AE188" s="89"/>
      <c r="AF188" s="90">
        <v>0</v>
      </c>
      <c r="AG188" s="113"/>
      <c r="AH188" s="89">
        <v>0.04</v>
      </c>
      <c r="AI188" s="113"/>
      <c r="AJ188" s="113"/>
      <c r="AK188" s="91">
        <v>23344600</v>
      </c>
      <c r="AL188" s="135">
        <f t="shared" si="6"/>
        <v>21222363.636363633</v>
      </c>
      <c r="AM188" s="113"/>
      <c r="AN188" s="93"/>
      <c r="AO188" s="86">
        <v>0</v>
      </c>
      <c r="AP188" s="86">
        <f t="shared" si="7"/>
        <v>44566963.636363633</v>
      </c>
      <c r="AQ188">
        <f>VLOOKUP(L188,'Báo cáo lợi nhuận từng xe (2)'!$E$5:$K$245,7,0)</f>
        <v>21222363.636363633</v>
      </c>
      <c r="AR188" s="178">
        <f t="shared" si="8"/>
        <v>0</v>
      </c>
    </row>
    <row r="189" spans="1:44" hidden="1" x14ac:dyDescent="0.25">
      <c r="A189" s="84">
        <v>187</v>
      </c>
      <c r="B189" s="85">
        <v>46112</v>
      </c>
      <c r="C189" s="84">
        <v>1</v>
      </c>
      <c r="D189" s="84" t="s">
        <v>1584</v>
      </c>
      <c r="E189" s="84" t="s">
        <v>1380</v>
      </c>
      <c r="F189" s="84" t="s">
        <v>1795</v>
      </c>
      <c r="G189" s="84" t="s">
        <v>1796</v>
      </c>
      <c r="H189" s="84" t="s">
        <v>1591</v>
      </c>
      <c r="I189" s="84" t="s">
        <v>1311</v>
      </c>
      <c r="J189" s="113"/>
      <c r="K189" s="86" t="s">
        <v>1311</v>
      </c>
      <c r="L189" s="84" t="s">
        <v>116</v>
      </c>
      <c r="M189" s="84" t="s">
        <v>1526</v>
      </c>
      <c r="N189" s="113"/>
      <c r="O189" s="94">
        <v>0</v>
      </c>
      <c r="P189" s="86">
        <v>749000000</v>
      </c>
      <c r="Q189" s="86">
        <v>44940000</v>
      </c>
      <c r="R189" s="95"/>
      <c r="S189" s="113"/>
      <c r="T189" s="93"/>
      <c r="U189" s="87"/>
      <c r="V189" s="86"/>
      <c r="W189" s="86">
        <v>10000000</v>
      </c>
      <c r="X189" s="86">
        <v>694060000</v>
      </c>
      <c r="Y189" s="86">
        <v>694060000</v>
      </c>
      <c r="Z189" s="86">
        <v>0</v>
      </c>
      <c r="AA189" s="86">
        <v>704060000</v>
      </c>
      <c r="AB189" s="86">
        <v>719040000</v>
      </c>
      <c r="AC189" s="88">
        <v>46102</v>
      </c>
      <c r="AD189" s="89">
        <v>0.04</v>
      </c>
      <c r="AE189" s="113"/>
      <c r="AF189" s="90">
        <v>0</v>
      </c>
      <c r="AG189" s="113"/>
      <c r="AH189" s="89">
        <v>0.04</v>
      </c>
      <c r="AI189" s="113"/>
      <c r="AJ189" s="113"/>
      <c r="AK189" s="91">
        <v>43142400</v>
      </c>
      <c r="AL189" s="135">
        <f t="shared" si="6"/>
        <v>39220363.636363633</v>
      </c>
      <c r="AM189" s="113"/>
      <c r="AN189" s="93"/>
      <c r="AO189" s="86">
        <v>0</v>
      </c>
      <c r="AP189" s="86">
        <f t="shared" si="7"/>
        <v>82362763.636363626</v>
      </c>
      <c r="AQ189">
        <f>VLOOKUP(L189,'Báo cáo lợi nhuận từng xe (2)'!$E$5:$K$245,7,0)</f>
        <v>39220363.636363633</v>
      </c>
      <c r="AR189" s="178">
        <f t="shared" si="8"/>
        <v>0</v>
      </c>
    </row>
    <row r="190" spans="1:44" hidden="1" x14ac:dyDescent="0.25">
      <c r="A190" s="84">
        <v>188</v>
      </c>
      <c r="B190" s="85">
        <v>46112</v>
      </c>
      <c r="C190" s="84">
        <v>1</v>
      </c>
      <c r="D190" s="84" t="s">
        <v>1584</v>
      </c>
      <c r="E190" s="84" t="s">
        <v>1338</v>
      </c>
      <c r="F190" s="84" t="s">
        <v>1797</v>
      </c>
      <c r="G190" s="84" t="s">
        <v>1798</v>
      </c>
      <c r="H190" s="84" t="s">
        <v>1591</v>
      </c>
      <c r="I190" s="84" t="s">
        <v>1311</v>
      </c>
      <c r="J190" s="113"/>
      <c r="K190" s="86" t="s">
        <v>1311</v>
      </c>
      <c r="L190" s="84" t="s">
        <v>224</v>
      </c>
      <c r="M190" s="84" t="s">
        <v>1526</v>
      </c>
      <c r="N190" s="113"/>
      <c r="O190" s="94">
        <v>0</v>
      </c>
      <c r="P190" s="86">
        <v>749000000</v>
      </c>
      <c r="Q190" s="86">
        <v>44940000</v>
      </c>
      <c r="R190" s="95"/>
      <c r="S190" s="113"/>
      <c r="T190" s="93"/>
      <c r="U190" s="87"/>
      <c r="V190" s="86"/>
      <c r="W190" s="86">
        <v>10000000</v>
      </c>
      <c r="X190" s="86">
        <v>694060000</v>
      </c>
      <c r="Y190" s="86">
        <v>694060000</v>
      </c>
      <c r="Z190" s="86">
        <v>0</v>
      </c>
      <c r="AA190" s="86">
        <v>704060000</v>
      </c>
      <c r="AB190" s="86">
        <v>719040000</v>
      </c>
      <c r="AC190" s="88">
        <v>46102</v>
      </c>
      <c r="AD190" s="89">
        <v>0.04</v>
      </c>
      <c r="AE190" s="113"/>
      <c r="AF190" s="90">
        <v>0</v>
      </c>
      <c r="AG190" s="113"/>
      <c r="AH190" s="89">
        <v>0.04</v>
      </c>
      <c r="AI190" s="113"/>
      <c r="AJ190" s="113"/>
      <c r="AK190" s="91">
        <v>43142400</v>
      </c>
      <c r="AL190" s="135">
        <f t="shared" si="6"/>
        <v>39220363.636363633</v>
      </c>
      <c r="AM190" s="113"/>
      <c r="AN190" s="93"/>
      <c r="AO190" s="86">
        <v>0</v>
      </c>
      <c r="AP190" s="86">
        <f t="shared" si="7"/>
        <v>82362763.636363626</v>
      </c>
      <c r="AQ190">
        <f>VLOOKUP(L190,'Báo cáo lợi nhuận từng xe (2)'!$E$5:$K$245,7,0)</f>
        <v>39220363.636363633</v>
      </c>
      <c r="AR190" s="178">
        <f t="shared" si="8"/>
        <v>0</v>
      </c>
    </row>
    <row r="191" spans="1:44" hidden="1" x14ac:dyDescent="0.25">
      <c r="A191" s="84">
        <v>189</v>
      </c>
      <c r="B191" s="85">
        <v>46112</v>
      </c>
      <c r="C191" s="84">
        <v>1</v>
      </c>
      <c r="D191" s="84" t="s">
        <v>1584</v>
      </c>
      <c r="E191" s="84" t="s">
        <v>1380</v>
      </c>
      <c r="F191" s="84" t="s">
        <v>1799</v>
      </c>
      <c r="G191" s="84" t="s">
        <v>1800</v>
      </c>
      <c r="H191" s="84" t="s">
        <v>1801</v>
      </c>
      <c r="I191" s="84" t="s">
        <v>1418</v>
      </c>
      <c r="J191" s="113"/>
      <c r="K191" s="86" t="s">
        <v>1802</v>
      </c>
      <c r="L191" s="84" t="s">
        <v>28</v>
      </c>
      <c r="M191" s="84" t="s">
        <v>1526</v>
      </c>
      <c r="N191" s="113"/>
      <c r="O191" s="94">
        <v>0</v>
      </c>
      <c r="P191" s="86">
        <v>889000000</v>
      </c>
      <c r="Q191" s="86">
        <v>53340000</v>
      </c>
      <c r="R191" s="95"/>
      <c r="S191" s="98">
        <v>5.0000000000000001E-3</v>
      </c>
      <c r="T191" s="93">
        <v>26670000</v>
      </c>
      <c r="U191" s="99">
        <v>0.05</v>
      </c>
      <c r="V191" s="86"/>
      <c r="W191" s="86"/>
      <c r="X191" s="86">
        <v>760717300</v>
      </c>
      <c r="Y191" s="86">
        <v>760717300</v>
      </c>
      <c r="Z191" s="86">
        <v>0</v>
      </c>
      <c r="AA191" s="86">
        <v>760717300</v>
      </c>
      <c r="AB191" s="86">
        <v>848995000</v>
      </c>
      <c r="AC191" s="88">
        <v>46102</v>
      </c>
      <c r="AD191" s="98">
        <v>4.4999999999999998E-2</v>
      </c>
      <c r="AE191" s="89"/>
      <c r="AF191" s="90">
        <v>0</v>
      </c>
      <c r="AG191" s="113"/>
      <c r="AH191" s="98">
        <v>4.4999999999999998E-2</v>
      </c>
      <c r="AI191" s="113"/>
      <c r="AJ191" s="98">
        <v>2.5000000000000001E-2</v>
      </c>
      <c r="AK191" s="91">
        <v>94206885.5</v>
      </c>
      <c r="AL191" s="135">
        <f t="shared" si="6"/>
        <v>85642623.181818172</v>
      </c>
      <c r="AM191" s="105">
        <v>1529080</v>
      </c>
      <c r="AN191" s="93"/>
      <c r="AO191" s="86">
        <v>0</v>
      </c>
      <c r="AP191" s="86">
        <f t="shared" si="7"/>
        <v>181378588.68181819</v>
      </c>
      <c r="AQ191">
        <f>VLOOKUP(L191,'Báo cáo lợi nhuận từng xe (2)'!$E$5:$K$245,7,0)</f>
        <v>85642623.181818172</v>
      </c>
      <c r="AR191" s="178">
        <f t="shared" si="8"/>
        <v>0</v>
      </c>
    </row>
    <row r="192" spans="1:44" hidden="1" x14ac:dyDescent="0.25">
      <c r="A192" s="84">
        <v>190</v>
      </c>
      <c r="B192" s="85">
        <v>46112</v>
      </c>
      <c r="C192" s="84">
        <v>1</v>
      </c>
      <c r="D192" s="84" t="s">
        <v>1584</v>
      </c>
      <c r="E192" s="84" t="s">
        <v>1380</v>
      </c>
      <c r="F192" s="84" t="s">
        <v>1803</v>
      </c>
      <c r="G192" s="84" t="s">
        <v>1804</v>
      </c>
      <c r="H192" s="84" t="s">
        <v>1329</v>
      </c>
      <c r="I192" s="84" t="s">
        <v>1336</v>
      </c>
      <c r="J192" s="113"/>
      <c r="K192" s="86" t="s">
        <v>1541</v>
      </c>
      <c r="L192" s="84" t="s">
        <v>502</v>
      </c>
      <c r="M192" s="84" t="s">
        <v>1526</v>
      </c>
      <c r="N192" s="113"/>
      <c r="O192" s="94">
        <v>0</v>
      </c>
      <c r="P192" s="86">
        <v>529000000</v>
      </c>
      <c r="Q192" s="86"/>
      <c r="R192" s="89">
        <v>7.0000000000000007E-2</v>
      </c>
      <c r="S192" s="113"/>
      <c r="T192" s="93"/>
      <c r="U192" s="87"/>
      <c r="V192" s="86">
        <v>15000000</v>
      </c>
      <c r="W192" s="86"/>
      <c r="X192" s="86">
        <v>514000000</v>
      </c>
      <c r="Y192" s="86">
        <v>514000000</v>
      </c>
      <c r="Z192" s="86">
        <v>0</v>
      </c>
      <c r="AA192" s="86">
        <v>514000000</v>
      </c>
      <c r="AB192" s="86">
        <v>513130000</v>
      </c>
      <c r="AC192" s="88">
        <v>46102</v>
      </c>
      <c r="AD192" s="89">
        <v>0.04</v>
      </c>
      <c r="AE192" s="113"/>
      <c r="AF192" s="90">
        <v>0</v>
      </c>
      <c r="AG192" s="113"/>
      <c r="AH192" s="89">
        <v>0.04</v>
      </c>
      <c r="AI192" s="113"/>
      <c r="AJ192" s="113"/>
      <c r="AK192" s="91">
        <v>19690000</v>
      </c>
      <c r="AL192" s="135">
        <f t="shared" si="6"/>
        <v>17900000</v>
      </c>
      <c r="AM192" s="113"/>
      <c r="AN192" s="93"/>
      <c r="AO192" s="86">
        <v>0</v>
      </c>
      <c r="AP192" s="86">
        <f t="shared" si="7"/>
        <v>37590000</v>
      </c>
      <c r="AQ192">
        <f>VLOOKUP(L192,'Báo cáo lợi nhuận từng xe (2)'!$E$5:$K$245,7,0)</f>
        <v>17900000</v>
      </c>
      <c r="AR192" s="178">
        <f t="shared" si="8"/>
        <v>0</v>
      </c>
    </row>
    <row r="193" spans="1:44" hidden="1" x14ac:dyDescent="0.25">
      <c r="A193" s="84">
        <v>191</v>
      </c>
      <c r="B193" s="85">
        <v>46112</v>
      </c>
      <c r="C193" s="84">
        <v>1</v>
      </c>
      <c r="D193" s="84" t="s">
        <v>1584</v>
      </c>
      <c r="E193" s="84" t="s">
        <v>1420</v>
      </c>
      <c r="F193" s="84" t="s">
        <v>1805</v>
      </c>
      <c r="G193" s="84" t="s">
        <v>1806</v>
      </c>
      <c r="H193" s="84" t="s">
        <v>1332</v>
      </c>
      <c r="I193" s="84" t="s">
        <v>334</v>
      </c>
      <c r="J193" s="113"/>
      <c r="K193" s="86" t="s">
        <v>1332</v>
      </c>
      <c r="L193" s="84" t="s">
        <v>353</v>
      </c>
      <c r="M193" s="84" t="s">
        <v>1542</v>
      </c>
      <c r="N193" s="113"/>
      <c r="O193" s="94">
        <v>0</v>
      </c>
      <c r="P193" s="86">
        <v>819000000</v>
      </c>
      <c r="Q193" s="86">
        <v>49140000</v>
      </c>
      <c r="R193" s="95"/>
      <c r="S193" s="113"/>
      <c r="T193" s="93">
        <v>24570000</v>
      </c>
      <c r="U193" s="99">
        <v>0.05</v>
      </c>
      <c r="V193" s="86"/>
      <c r="W193" s="86"/>
      <c r="X193" s="86">
        <v>704340000</v>
      </c>
      <c r="Y193" s="86">
        <v>704340000</v>
      </c>
      <c r="Z193" s="86">
        <v>0</v>
      </c>
      <c r="AA193" s="86">
        <v>704340000</v>
      </c>
      <c r="AB193" s="86">
        <v>786240000</v>
      </c>
      <c r="AC193" s="88">
        <v>46102</v>
      </c>
      <c r="AD193" s="89">
        <v>0.04</v>
      </c>
      <c r="AE193" s="89"/>
      <c r="AF193" s="90">
        <v>0</v>
      </c>
      <c r="AG193" s="113"/>
      <c r="AH193" s="89">
        <v>0.04</v>
      </c>
      <c r="AI193" s="113"/>
      <c r="AJ193" s="98">
        <v>2.5000000000000001E-2</v>
      </c>
      <c r="AK193" s="91">
        <v>82555200</v>
      </c>
      <c r="AL193" s="135">
        <f t="shared" si="6"/>
        <v>75050181.818181813</v>
      </c>
      <c r="AM193" s="113"/>
      <c r="AN193" s="93"/>
      <c r="AO193" s="86">
        <v>0</v>
      </c>
      <c r="AP193" s="86">
        <f t="shared" si="7"/>
        <v>157605381.81818181</v>
      </c>
      <c r="AQ193">
        <f>VLOOKUP(L193,'Báo cáo lợi nhuận từng xe (2)'!$E$5:$K$245,7,0)</f>
        <v>75050181.818181813</v>
      </c>
      <c r="AR193" s="178">
        <f t="shared" si="8"/>
        <v>0</v>
      </c>
    </row>
    <row r="194" spans="1:44" hidden="1" x14ac:dyDescent="0.25">
      <c r="A194" s="84">
        <v>192</v>
      </c>
      <c r="B194" s="85">
        <v>46112</v>
      </c>
      <c r="C194" s="84">
        <v>1</v>
      </c>
      <c r="D194" s="84" t="s">
        <v>1584</v>
      </c>
      <c r="E194" s="84" t="s">
        <v>1399</v>
      </c>
      <c r="F194" s="84" t="s">
        <v>1807</v>
      </c>
      <c r="G194" s="84" t="s">
        <v>1808</v>
      </c>
      <c r="H194" s="84" t="s">
        <v>1329</v>
      </c>
      <c r="I194" s="84" t="s">
        <v>1336</v>
      </c>
      <c r="J194" s="113"/>
      <c r="K194" s="86" t="s">
        <v>1541</v>
      </c>
      <c r="L194" s="84" t="s">
        <v>476</v>
      </c>
      <c r="M194" s="84" t="s">
        <v>1526</v>
      </c>
      <c r="N194" s="113"/>
      <c r="O194" s="94">
        <v>0</v>
      </c>
      <c r="P194" s="86">
        <v>529000000</v>
      </c>
      <c r="Q194" s="86">
        <v>31740000</v>
      </c>
      <c r="R194" s="95"/>
      <c r="S194" s="113"/>
      <c r="T194" s="93"/>
      <c r="U194" s="87"/>
      <c r="V194" s="86"/>
      <c r="W194" s="86"/>
      <c r="X194" s="86">
        <v>497260000</v>
      </c>
      <c r="Y194" s="86">
        <v>497260000</v>
      </c>
      <c r="Z194" s="86">
        <v>0</v>
      </c>
      <c r="AA194" s="86">
        <v>497260000</v>
      </c>
      <c r="AB194" s="86">
        <v>507840000</v>
      </c>
      <c r="AC194" s="88">
        <v>46104</v>
      </c>
      <c r="AD194" s="89">
        <v>0.04</v>
      </c>
      <c r="AE194" s="113"/>
      <c r="AF194" s="90">
        <v>0</v>
      </c>
      <c r="AG194" s="113"/>
      <c r="AH194" s="89">
        <v>0.04</v>
      </c>
      <c r="AI194" s="113"/>
      <c r="AJ194" s="113"/>
      <c r="AK194" s="91">
        <v>30470400</v>
      </c>
      <c r="AL194" s="135">
        <f t="shared" si="6"/>
        <v>27700363.636363633</v>
      </c>
      <c r="AM194" s="113"/>
      <c r="AN194" s="93"/>
      <c r="AO194" s="86">
        <v>0</v>
      </c>
      <c r="AP194" s="86">
        <f t="shared" si="7"/>
        <v>58170763.636363633</v>
      </c>
      <c r="AQ194">
        <f>VLOOKUP(L194,'Báo cáo lợi nhuận từng xe (2)'!$E$5:$K$245,7,0)</f>
        <v>27700363.636363633</v>
      </c>
      <c r="AR194" s="178">
        <f t="shared" si="8"/>
        <v>0</v>
      </c>
    </row>
    <row r="195" spans="1:44" hidden="1" x14ac:dyDescent="0.25">
      <c r="A195" s="84">
        <v>193</v>
      </c>
      <c r="B195" s="85">
        <v>46112</v>
      </c>
      <c r="C195" s="84">
        <v>1</v>
      </c>
      <c r="D195" s="84" t="s">
        <v>1584</v>
      </c>
      <c r="E195" s="84" t="s">
        <v>1338</v>
      </c>
      <c r="F195" s="84" t="s">
        <v>1809</v>
      </c>
      <c r="G195" s="84" t="s">
        <v>1810</v>
      </c>
      <c r="H195" s="84" t="s">
        <v>1591</v>
      </c>
      <c r="I195" s="84" t="s">
        <v>1311</v>
      </c>
      <c r="J195" s="113"/>
      <c r="K195" s="86" t="s">
        <v>1311</v>
      </c>
      <c r="L195" s="84" t="s">
        <v>233</v>
      </c>
      <c r="M195" s="84" t="s">
        <v>1526</v>
      </c>
      <c r="N195" s="113"/>
      <c r="O195" s="94">
        <v>0</v>
      </c>
      <c r="P195" s="86">
        <v>749000000</v>
      </c>
      <c r="Q195" s="86">
        <v>44940000</v>
      </c>
      <c r="R195" s="95"/>
      <c r="S195" s="105"/>
      <c r="T195" s="93"/>
      <c r="U195" s="87"/>
      <c r="V195" s="86"/>
      <c r="W195" s="86">
        <v>10000000</v>
      </c>
      <c r="X195" s="86">
        <v>694060000</v>
      </c>
      <c r="Y195" s="86">
        <v>694060000</v>
      </c>
      <c r="Z195" s="86">
        <v>0</v>
      </c>
      <c r="AA195" s="86">
        <v>704060000</v>
      </c>
      <c r="AB195" s="86">
        <v>719040000</v>
      </c>
      <c r="AC195" s="88">
        <v>46104</v>
      </c>
      <c r="AD195" s="89">
        <v>0.04</v>
      </c>
      <c r="AE195" s="113"/>
      <c r="AF195" s="90">
        <v>0</v>
      </c>
      <c r="AG195" s="113"/>
      <c r="AH195" s="89">
        <v>0.04</v>
      </c>
      <c r="AI195" s="113"/>
      <c r="AJ195" s="113"/>
      <c r="AK195" s="91">
        <v>43142400</v>
      </c>
      <c r="AL195" s="135">
        <f t="shared" ref="AL195:AL247" si="9">AK195/1.1</f>
        <v>39220363.636363633</v>
      </c>
      <c r="AM195" s="113"/>
      <c r="AN195" s="93"/>
      <c r="AO195" s="86">
        <v>0</v>
      </c>
      <c r="AP195" s="86">
        <f t="shared" ref="AP195:AP247" si="10">SUM(AK195:AO195)</f>
        <v>82362763.636363626</v>
      </c>
      <c r="AQ195">
        <f>VLOOKUP(L195,'Báo cáo lợi nhuận từng xe (2)'!$E$5:$K$245,7,0)</f>
        <v>39220363.636363633</v>
      </c>
      <c r="AR195" s="178">
        <f t="shared" si="8"/>
        <v>0</v>
      </c>
    </row>
    <row r="196" spans="1:44" hidden="1" x14ac:dyDescent="0.25">
      <c r="A196" s="84">
        <v>194</v>
      </c>
      <c r="B196" s="85">
        <v>46112</v>
      </c>
      <c r="C196" s="84">
        <v>1</v>
      </c>
      <c r="D196" s="84" t="s">
        <v>1584</v>
      </c>
      <c r="E196" s="84" t="s">
        <v>1429</v>
      </c>
      <c r="F196" s="84" t="s">
        <v>1811</v>
      </c>
      <c r="G196" s="84" t="s">
        <v>1812</v>
      </c>
      <c r="H196" s="84" t="s">
        <v>1591</v>
      </c>
      <c r="I196" s="84" t="s">
        <v>1311</v>
      </c>
      <c r="J196" s="113"/>
      <c r="K196" s="86" t="s">
        <v>1311</v>
      </c>
      <c r="L196" s="84" t="s">
        <v>209</v>
      </c>
      <c r="M196" s="84" t="s">
        <v>1526</v>
      </c>
      <c r="N196" s="113"/>
      <c r="O196" s="94">
        <v>0</v>
      </c>
      <c r="P196" s="86">
        <v>749000000</v>
      </c>
      <c r="Q196" s="86">
        <v>44940000</v>
      </c>
      <c r="R196" s="95"/>
      <c r="S196" s="113"/>
      <c r="T196" s="93"/>
      <c r="U196" s="87"/>
      <c r="V196" s="86"/>
      <c r="W196" s="86">
        <v>8000000</v>
      </c>
      <c r="X196" s="86">
        <v>696060000</v>
      </c>
      <c r="Y196" s="86">
        <v>696060000</v>
      </c>
      <c r="Z196" s="86">
        <v>0</v>
      </c>
      <c r="AA196" s="86">
        <v>704060000</v>
      </c>
      <c r="AB196" s="86">
        <v>719040000</v>
      </c>
      <c r="AC196" s="88">
        <v>46104</v>
      </c>
      <c r="AD196" s="89">
        <v>0.04</v>
      </c>
      <c r="AE196" s="113"/>
      <c r="AF196" s="90">
        <v>0</v>
      </c>
      <c r="AG196" s="113"/>
      <c r="AH196" s="89">
        <v>0.04</v>
      </c>
      <c r="AI196" s="113"/>
      <c r="AJ196" s="113"/>
      <c r="AK196" s="91">
        <v>53142400</v>
      </c>
      <c r="AL196" s="135">
        <f t="shared" si="9"/>
        <v>48311272.727272727</v>
      </c>
      <c r="AM196" s="113"/>
      <c r="AN196" s="93"/>
      <c r="AO196" s="86">
        <v>10000000</v>
      </c>
      <c r="AP196" s="86">
        <f t="shared" si="10"/>
        <v>111453672.72727272</v>
      </c>
      <c r="AQ196">
        <f>VLOOKUP(L196,'Báo cáo lợi nhuận từng xe (2)'!$E$5:$K$245,7,0)</f>
        <v>48311272.727272727</v>
      </c>
      <c r="AR196" s="178">
        <f t="shared" si="8"/>
        <v>0</v>
      </c>
    </row>
    <row r="197" spans="1:44" hidden="1" x14ac:dyDescent="0.25">
      <c r="A197" s="84">
        <v>195</v>
      </c>
      <c r="B197" s="85">
        <v>46112</v>
      </c>
      <c r="C197" s="84">
        <v>1</v>
      </c>
      <c r="D197" s="84" t="s">
        <v>1584</v>
      </c>
      <c r="E197" s="84" t="s">
        <v>1433</v>
      </c>
      <c r="F197" s="84" t="s">
        <v>1813</v>
      </c>
      <c r="G197" s="84" t="s">
        <v>1814</v>
      </c>
      <c r="H197" s="84" t="s">
        <v>1561</v>
      </c>
      <c r="I197" s="84" t="s">
        <v>1434</v>
      </c>
      <c r="J197" s="113"/>
      <c r="K197" s="86" t="s">
        <v>1638</v>
      </c>
      <c r="L197" s="84" t="s">
        <v>90</v>
      </c>
      <c r="M197" s="84" t="s">
        <v>1526</v>
      </c>
      <c r="N197" s="113"/>
      <c r="O197" s="94">
        <v>0</v>
      </c>
      <c r="P197" s="86">
        <v>689000000</v>
      </c>
      <c r="Q197" s="86">
        <v>41340000</v>
      </c>
      <c r="R197" s="95"/>
      <c r="S197" s="113"/>
      <c r="T197" s="93">
        <v>20670000</v>
      </c>
      <c r="U197" s="87"/>
      <c r="V197" s="86"/>
      <c r="W197" s="86">
        <v>12000000</v>
      </c>
      <c r="X197" s="86">
        <v>614990000</v>
      </c>
      <c r="Y197" s="86">
        <v>614990000</v>
      </c>
      <c r="Z197" s="86">
        <v>0</v>
      </c>
      <c r="AA197" s="86">
        <v>626990000</v>
      </c>
      <c r="AB197" s="86">
        <v>661440000</v>
      </c>
      <c r="AC197" s="88">
        <v>46105</v>
      </c>
      <c r="AD197" s="89">
        <v>0.04</v>
      </c>
      <c r="AE197" s="89"/>
      <c r="AF197" s="90">
        <v>0</v>
      </c>
      <c r="AG197" s="113"/>
      <c r="AH197" s="89">
        <v>0.04</v>
      </c>
      <c r="AI197" s="113"/>
      <c r="AJ197" s="113"/>
      <c r="AK197" s="91">
        <v>63259700</v>
      </c>
      <c r="AL197" s="135">
        <f t="shared" si="9"/>
        <v>57508818.18181818</v>
      </c>
      <c r="AM197" s="113"/>
      <c r="AN197" s="93"/>
      <c r="AO197" s="86">
        <v>10000000</v>
      </c>
      <c r="AP197" s="86">
        <f t="shared" si="10"/>
        <v>130768518.18181819</v>
      </c>
      <c r="AQ197">
        <f>VLOOKUP(L197,'Báo cáo lợi nhuận từng xe (2)'!$E$5:$K$245,7,0)</f>
        <v>57508818.18181818</v>
      </c>
      <c r="AR197" s="178">
        <f t="shared" si="8"/>
        <v>0</v>
      </c>
    </row>
    <row r="198" spans="1:44" hidden="1" x14ac:dyDescent="0.25">
      <c r="A198" s="84">
        <v>196</v>
      </c>
      <c r="B198" s="85">
        <v>46112</v>
      </c>
      <c r="C198" s="84">
        <v>1</v>
      </c>
      <c r="D198" s="84" t="s">
        <v>1584</v>
      </c>
      <c r="E198" s="84" t="s">
        <v>1369</v>
      </c>
      <c r="F198" s="84" t="s">
        <v>1815</v>
      </c>
      <c r="G198" s="84" t="s">
        <v>1816</v>
      </c>
      <c r="H198" s="84" t="s">
        <v>514</v>
      </c>
      <c r="I198" s="84" t="s">
        <v>1428</v>
      </c>
      <c r="J198" s="113"/>
      <c r="K198" s="86" t="s">
        <v>1529</v>
      </c>
      <c r="L198" s="84" t="s">
        <v>708</v>
      </c>
      <c r="M198" s="84" t="s">
        <v>1526</v>
      </c>
      <c r="N198" s="113"/>
      <c r="O198" s="94">
        <v>0</v>
      </c>
      <c r="P198" s="86">
        <v>302000000</v>
      </c>
      <c r="Q198" s="86"/>
      <c r="R198" s="89">
        <v>7.0000000000000007E-2</v>
      </c>
      <c r="S198" s="113"/>
      <c r="T198" s="93"/>
      <c r="U198" s="87"/>
      <c r="V198" s="86"/>
      <c r="W198" s="86">
        <v>6000000</v>
      </c>
      <c r="X198" s="86">
        <v>296000000</v>
      </c>
      <c r="Y198" s="86">
        <v>296000000</v>
      </c>
      <c r="Z198" s="86">
        <v>0</v>
      </c>
      <c r="AA198" s="86">
        <v>302000000</v>
      </c>
      <c r="AB198" s="86">
        <v>289920000</v>
      </c>
      <c r="AC198" s="88">
        <v>46105</v>
      </c>
      <c r="AD198" s="89">
        <v>0.04</v>
      </c>
      <c r="AE198" s="113"/>
      <c r="AF198" s="90">
        <v>0</v>
      </c>
      <c r="AG198" s="113"/>
      <c r="AH198" s="89">
        <v>0.04</v>
      </c>
      <c r="AI198" s="113"/>
      <c r="AJ198" s="113"/>
      <c r="AK198" s="91">
        <v>5000000</v>
      </c>
      <c r="AL198" s="135">
        <f t="shared" si="9"/>
        <v>4545454.5454545449</v>
      </c>
      <c r="AM198" s="113"/>
      <c r="AN198" s="93"/>
      <c r="AO198" s="86">
        <v>5000000</v>
      </c>
      <c r="AP198" s="86">
        <f t="shared" si="10"/>
        <v>14545454.545454545</v>
      </c>
      <c r="AQ198">
        <f>VLOOKUP(L198,'Báo cáo lợi nhuận từng xe (2)'!$E$5:$K$245,7,0)</f>
        <v>4545454.5454545449</v>
      </c>
      <c r="AR198" s="178">
        <f t="shared" ref="AR198:AR247" si="11">AL198-AQ198</f>
        <v>0</v>
      </c>
    </row>
    <row r="199" spans="1:44" hidden="1" x14ac:dyDescent="0.25">
      <c r="A199" s="84">
        <v>197</v>
      </c>
      <c r="B199" s="85">
        <v>46112</v>
      </c>
      <c r="C199" s="84">
        <v>1</v>
      </c>
      <c r="D199" s="84" t="s">
        <v>1584</v>
      </c>
      <c r="E199" s="84" t="s">
        <v>1399</v>
      </c>
      <c r="F199" s="84" t="s">
        <v>1817</v>
      </c>
      <c r="G199" s="84" t="s">
        <v>1818</v>
      </c>
      <c r="H199" s="84" t="s">
        <v>1591</v>
      </c>
      <c r="I199" s="84" t="s">
        <v>1311</v>
      </c>
      <c r="J199" s="113"/>
      <c r="K199" s="86" t="s">
        <v>1311</v>
      </c>
      <c r="L199" s="84" t="s">
        <v>227</v>
      </c>
      <c r="M199" s="84" t="s">
        <v>1526</v>
      </c>
      <c r="N199" s="113"/>
      <c r="O199" s="94">
        <v>0</v>
      </c>
      <c r="P199" s="86">
        <v>749000000</v>
      </c>
      <c r="Q199" s="86">
        <v>44940000</v>
      </c>
      <c r="R199" s="95"/>
      <c r="S199" s="113"/>
      <c r="T199" s="93"/>
      <c r="U199" s="87"/>
      <c r="V199" s="86">
        <v>15000000</v>
      </c>
      <c r="W199" s="86">
        <v>1000000</v>
      </c>
      <c r="X199" s="86">
        <v>688060000</v>
      </c>
      <c r="Y199" s="86">
        <v>688060000</v>
      </c>
      <c r="Z199" s="86">
        <v>0</v>
      </c>
      <c r="AA199" s="86">
        <v>689060000</v>
      </c>
      <c r="AB199" s="86">
        <v>719040000</v>
      </c>
      <c r="AC199" s="88">
        <v>46105</v>
      </c>
      <c r="AD199" s="89">
        <v>0.04</v>
      </c>
      <c r="AE199" s="113"/>
      <c r="AF199" s="90">
        <v>0</v>
      </c>
      <c r="AG199" s="113"/>
      <c r="AH199" s="89">
        <v>0.04</v>
      </c>
      <c r="AI199" s="113"/>
      <c r="AJ199" s="113"/>
      <c r="AK199" s="91">
        <v>67542400</v>
      </c>
      <c r="AL199" s="135">
        <f t="shared" si="9"/>
        <v>61402181.818181813</v>
      </c>
      <c r="AM199" s="113"/>
      <c r="AN199" s="93"/>
      <c r="AO199" s="86">
        <v>10000000</v>
      </c>
      <c r="AP199" s="86">
        <f t="shared" si="10"/>
        <v>138944581.81818181</v>
      </c>
      <c r="AQ199">
        <f>VLOOKUP(L199,'Báo cáo lợi nhuận từng xe (2)'!$E$5:$K$245,7,0)</f>
        <v>61402181.818181813</v>
      </c>
      <c r="AR199" s="178">
        <f t="shared" si="11"/>
        <v>0</v>
      </c>
    </row>
    <row r="200" spans="1:44" hidden="1" x14ac:dyDescent="0.25">
      <c r="A200" s="84">
        <v>198</v>
      </c>
      <c r="B200" s="85">
        <v>46112</v>
      </c>
      <c r="C200" s="84">
        <v>1</v>
      </c>
      <c r="D200" s="84" t="s">
        <v>1584</v>
      </c>
      <c r="E200" s="84" t="s">
        <v>1429</v>
      </c>
      <c r="F200" s="84" t="s">
        <v>1819</v>
      </c>
      <c r="G200" s="84" t="s">
        <v>1820</v>
      </c>
      <c r="H200" s="84" t="s">
        <v>1329</v>
      </c>
      <c r="I200" s="84" t="s">
        <v>1336</v>
      </c>
      <c r="J200" s="113"/>
      <c r="K200" s="86" t="s">
        <v>1541</v>
      </c>
      <c r="L200" s="84" t="s">
        <v>479</v>
      </c>
      <c r="M200" s="84" t="s">
        <v>1526</v>
      </c>
      <c r="N200" s="113"/>
      <c r="O200" s="94">
        <v>0</v>
      </c>
      <c r="P200" s="86">
        <v>529000000</v>
      </c>
      <c r="Q200" s="86">
        <v>31740000</v>
      </c>
      <c r="R200" s="95"/>
      <c r="S200" s="113"/>
      <c r="T200" s="93"/>
      <c r="U200" s="87"/>
      <c r="V200" s="86"/>
      <c r="W200" s="86">
        <v>10000000</v>
      </c>
      <c r="X200" s="86">
        <v>487260000</v>
      </c>
      <c r="Y200" s="86">
        <v>487260000</v>
      </c>
      <c r="Z200" s="86">
        <v>0</v>
      </c>
      <c r="AA200" s="86">
        <v>497260000</v>
      </c>
      <c r="AB200" s="86">
        <v>507840000</v>
      </c>
      <c r="AC200" s="88">
        <v>46105</v>
      </c>
      <c r="AD200" s="89">
        <v>0.04</v>
      </c>
      <c r="AE200" s="113"/>
      <c r="AF200" s="90">
        <v>0</v>
      </c>
      <c r="AG200" s="113"/>
      <c r="AH200" s="89">
        <v>0.04</v>
      </c>
      <c r="AI200" s="113"/>
      <c r="AJ200" s="113"/>
      <c r="AK200" s="91">
        <v>37470400</v>
      </c>
      <c r="AL200" s="135">
        <f t="shared" si="9"/>
        <v>34064000</v>
      </c>
      <c r="AM200" s="113"/>
      <c r="AN200" s="93"/>
      <c r="AO200" s="86">
        <v>7000000</v>
      </c>
      <c r="AP200" s="86">
        <f t="shared" si="10"/>
        <v>78534400</v>
      </c>
      <c r="AQ200">
        <f>VLOOKUP(L200,'Báo cáo lợi nhuận từng xe (2)'!$E$5:$K$245,7,0)</f>
        <v>34064000</v>
      </c>
      <c r="AR200" s="178">
        <f t="shared" si="11"/>
        <v>0</v>
      </c>
    </row>
    <row r="201" spans="1:44" hidden="1" x14ac:dyDescent="0.25">
      <c r="A201" s="84">
        <v>199</v>
      </c>
      <c r="B201" s="85">
        <v>46112</v>
      </c>
      <c r="C201" s="84">
        <v>1</v>
      </c>
      <c r="D201" s="84" t="s">
        <v>1584</v>
      </c>
      <c r="E201" s="84" t="s">
        <v>1350</v>
      </c>
      <c r="F201" s="84" t="s">
        <v>1821</v>
      </c>
      <c r="G201" s="84" t="s">
        <v>1822</v>
      </c>
      <c r="H201" s="84" t="s">
        <v>1329</v>
      </c>
      <c r="I201" s="84" t="s">
        <v>1336</v>
      </c>
      <c r="J201" s="113"/>
      <c r="K201" s="86" t="s">
        <v>1541</v>
      </c>
      <c r="L201" s="84" t="s">
        <v>508</v>
      </c>
      <c r="M201" s="84" t="s">
        <v>1522</v>
      </c>
      <c r="N201" s="113"/>
      <c r="O201" s="94">
        <v>0</v>
      </c>
      <c r="P201" s="86">
        <v>529000000</v>
      </c>
      <c r="Q201" s="86">
        <v>31740000</v>
      </c>
      <c r="R201" s="95"/>
      <c r="S201" s="113"/>
      <c r="T201" s="93">
        <v>15870000</v>
      </c>
      <c r="U201" s="87"/>
      <c r="V201" s="86"/>
      <c r="W201" s="86">
        <v>5000000</v>
      </c>
      <c r="X201" s="86">
        <v>476390000</v>
      </c>
      <c r="Y201" s="86">
        <v>476390000</v>
      </c>
      <c r="Z201" s="86">
        <v>0</v>
      </c>
      <c r="AA201" s="86">
        <v>481390000</v>
      </c>
      <c r="AB201" s="86">
        <v>507840000</v>
      </c>
      <c r="AC201" s="88">
        <v>46106</v>
      </c>
      <c r="AD201" s="89">
        <v>0.04</v>
      </c>
      <c r="AE201" s="89"/>
      <c r="AF201" s="90">
        <v>0</v>
      </c>
      <c r="AG201" s="113"/>
      <c r="AH201" s="89">
        <v>0.04</v>
      </c>
      <c r="AI201" s="113"/>
      <c r="AJ201" s="113"/>
      <c r="AK201" s="91">
        <v>47891700</v>
      </c>
      <c r="AL201" s="135">
        <f t="shared" si="9"/>
        <v>43537909.090909086</v>
      </c>
      <c r="AM201" s="113"/>
      <c r="AN201" s="93"/>
      <c r="AO201" s="86">
        <v>7000000</v>
      </c>
      <c r="AP201" s="86">
        <f t="shared" si="10"/>
        <v>98429609.090909094</v>
      </c>
      <c r="AQ201">
        <f>VLOOKUP(L201,'Báo cáo lợi nhuận từng xe (2)'!$E$5:$K$245,7,0)</f>
        <v>43537909.090909086</v>
      </c>
      <c r="AR201" s="178">
        <f t="shared" si="11"/>
        <v>0</v>
      </c>
    </row>
    <row r="202" spans="1:44" hidden="1" x14ac:dyDescent="0.25">
      <c r="A202" s="84">
        <v>200</v>
      </c>
      <c r="B202" s="107">
        <v>46112</v>
      </c>
      <c r="C202" s="108">
        <v>1</v>
      </c>
      <c r="D202" s="108" t="s">
        <v>1584</v>
      </c>
      <c r="E202" s="108" t="s">
        <v>1384</v>
      </c>
      <c r="F202" s="108" t="s">
        <v>1823</v>
      </c>
      <c r="G202" s="108" t="s">
        <v>1824</v>
      </c>
      <c r="H202" s="108" t="s">
        <v>514</v>
      </c>
      <c r="I202" s="108" t="s">
        <v>1336</v>
      </c>
      <c r="J202" s="108"/>
      <c r="K202" s="97" t="s">
        <v>1525</v>
      </c>
      <c r="L202" s="108" t="s">
        <v>642</v>
      </c>
      <c r="M202" s="108" t="s">
        <v>1526</v>
      </c>
      <c r="N202" s="108"/>
      <c r="O202" s="109">
        <v>0</v>
      </c>
      <c r="P202" s="97">
        <v>315000000</v>
      </c>
      <c r="Q202" s="97">
        <v>18900000</v>
      </c>
      <c r="R202" s="128"/>
      <c r="S202" s="130">
        <v>5.0000000000000001E-3</v>
      </c>
      <c r="T202" s="111"/>
      <c r="U202" s="108"/>
      <c r="V202" s="97"/>
      <c r="W202" s="97">
        <v>2000000</v>
      </c>
      <c r="X202" s="97">
        <v>292644500</v>
      </c>
      <c r="Y202" s="97">
        <v>292619500</v>
      </c>
      <c r="Z202" s="97">
        <v>25000</v>
      </c>
      <c r="AA202" s="97">
        <v>294644500</v>
      </c>
      <c r="AB202" s="97">
        <v>302400000</v>
      </c>
      <c r="AC202" s="88">
        <v>46106</v>
      </c>
      <c r="AD202" s="110">
        <v>0.04</v>
      </c>
      <c r="AE202" s="108"/>
      <c r="AF202" s="90">
        <v>0</v>
      </c>
      <c r="AG202" s="108"/>
      <c r="AH202" s="110">
        <v>0.04</v>
      </c>
      <c r="AI202" s="108"/>
      <c r="AJ202" s="108"/>
      <c r="AK202" s="97">
        <v>25133480</v>
      </c>
      <c r="AL202" s="135">
        <f t="shared" si="9"/>
        <v>22848618.18181818</v>
      </c>
      <c r="AM202" s="134">
        <v>592200</v>
      </c>
      <c r="AN202" s="111"/>
      <c r="AO202" s="97">
        <v>5000000</v>
      </c>
      <c r="AP202" s="97">
        <f t="shared" si="10"/>
        <v>53574298.18181818</v>
      </c>
      <c r="AQ202">
        <f>VLOOKUP(L202,'Báo cáo lợi nhuận từng xe (2)'!$E$5:$K$245,7,0)</f>
        <v>22848618.18181818</v>
      </c>
      <c r="AR202" s="178">
        <f t="shared" si="11"/>
        <v>0</v>
      </c>
    </row>
    <row r="203" spans="1:44" hidden="1" x14ac:dyDescent="0.25">
      <c r="A203" s="84">
        <v>201</v>
      </c>
      <c r="B203" s="85">
        <v>46112</v>
      </c>
      <c r="C203" s="84">
        <v>1</v>
      </c>
      <c r="D203" s="84" t="s">
        <v>1584</v>
      </c>
      <c r="E203" s="84" t="s">
        <v>1393</v>
      </c>
      <c r="F203" s="84" t="s">
        <v>1825</v>
      </c>
      <c r="G203" s="84" t="s">
        <v>1826</v>
      </c>
      <c r="H203" s="84" t="s">
        <v>1591</v>
      </c>
      <c r="I203" s="84" t="s">
        <v>1311</v>
      </c>
      <c r="J203" s="113"/>
      <c r="K203" s="86" t="s">
        <v>1311</v>
      </c>
      <c r="L203" s="84" t="s">
        <v>161</v>
      </c>
      <c r="M203" s="84" t="s">
        <v>1526</v>
      </c>
      <c r="N203" s="113"/>
      <c r="O203" s="94">
        <v>0</v>
      </c>
      <c r="P203" s="86">
        <v>749000000</v>
      </c>
      <c r="Q203" s="86">
        <v>44940000</v>
      </c>
      <c r="R203" s="95"/>
      <c r="S203" s="113"/>
      <c r="T203" s="93"/>
      <c r="U203" s="87"/>
      <c r="V203" s="86">
        <v>15000000</v>
      </c>
      <c r="W203" s="86"/>
      <c r="X203" s="86">
        <v>689060000</v>
      </c>
      <c r="Y203" s="86">
        <v>689060000</v>
      </c>
      <c r="Z203" s="86">
        <v>0</v>
      </c>
      <c r="AA203" s="86">
        <v>689060000</v>
      </c>
      <c r="AB203" s="86">
        <v>719040000</v>
      </c>
      <c r="AC203" s="88">
        <v>46106</v>
      </c>
      <c r="AD203" s="89">
        <v>0.04</v>
      </c>
      <c r="AE203" s="113"/>
      <c r="AF203" s="90">
        <v>0</v>
      </c>
      <c r="AG203" s="113"/>
      <c r="AH203" s="89">
        <v>0.04</v>
      </c>
      <c r="AI203" s="113"/>
      <c r="AJ203" s="113"/>
      <c r="AK203" s="91">
        <v>67542400</v>
      </c>
      <c r="AL203" s="135">
        <f t="shared" si="9"/>
        <v>61402181.818181813</v>
      </c>
      <c r="AM203" s="113"/>
      <c r="AN203" s="93"/>
      <c r="AO203" s="86">
        <v>10000000</v>
      </c>
      <c r="AP203" s="86">
        <f t="shared" si="10"/>
        <v>138944581.81818181</v>
      </c>
      <c r="AQ203">
        <f>VLOOKUP(L203,'Báo cáo lợi nhuận từng xe (2)'!$E$5:$K$245,7,0)</f>
        <v>61402181.818181813</v>
      </c>
      <c r="AR203" s="178">
        <f t="shared" si="11"/>
        <v>0</v>
      </c>
    </row>
    <row r="204" spans="1:44" hidden="1" x14ac:dyDescent="0.25">
      <c r="A204" s="84">
        <v>202</v>
      </c>
      <c r="B204" s="85">
        <v>46112</v>
      </c>
      <c r="C204" s="84">
        <v>1</v>
      </c>
      <c r="D204" s="84" t="s">
        <v>1584</v>
      </c>
      <c r="E204" s="84" t="s">
        <v>1356</v>
      </c>
      <c r="F204" s="84" t="s">
        <v>1827</v>
      </c>
      <c r="G204" s="84" t="s">
        <v>1828</v>
      </c>
      <c r="H204" s="84" t="s">
        <v>1476</v>
      </c>
      <c r="I204" s="84" t="s">
        <v>334</v>
      </c>
      <c r="J204" s="113"/>
      <c r="K204" s="86" t="s">
        <v>1332</v>
      </c>
      <c r="L204" s="84" t="s">
        <v>341</v>
      </c>
      <c r="M204" s="84" t="s">
        <v>1522</v>
      </c>
      <c r="N204" s="113"/>
      <c r="O204" s="94">
        <v>0</v>
      </c>
      <c r="P204" s="86">
        <v>819000000</v>
      </c>
      <c r="Q204" s="86">
        <v>49140000</v>
      </c>
      <c r="R204" s="95"/>
      <c r="S204" s="113"/>
      <c r="T204" s="93">
        <v>24570000</v>
      </c>
      <c r="U204" s="87"/>
      <c r="V204" s="86"/>
      <c r="W204" s="86"/>
      <c r="X204" s="86">
        <v>745290000</v>
      </c>
      <c r="Y204" s="86">
        <v>745290000</v>
      </c>
      <c r="Z204" s="86">
        <v>0</v>
      </c>
      <c r="AA204" s="86">
        <v>745290000</v>
      </c>
      <c r="AB204" s="86">
        <v>786240000</v>
      </c>
      <c r="AC204" s="88">
        <v>46107</v>
      </c>
      <c r="AD204" s="89">
        <v>0.04</v>
      </c>
      <c r="AE204" s="89"/>
      <c r="AF204" s="90">
        <v>0</v>
      </c>
      <c r="AG204" s="113"/>
      <c r="AH204" s="89">
        <v>0.04</v>
      </c>
      <c r="AI204" s="113"/>
      <c r="AJ204" s="113"/>
      <c r="AK204" s="91">
        <v>78308700</v>
      </c>
      <c r="AL204" s="135">
        <f t="shared" si="9"/>
        <v>71189727.272727266</v>
      </c>
      <c r="AM204" s="113"/>
      <c r="AN204" s="93"/>
      <c r="AO204" s="86">
        <v>15000000</v>
      </c>
      <c r="AP204" s="86">
        <f t="shared" si="10"/>
        <v>164498427.27272725</v>
      </c>
      <c r="AQ204">
        <f>VLOOKUP(L204,'Báo cáo lợi nhuận từng xe (2)'!$E$5:$K$245,7,0)</f>
        <v>71189727.272727266</v>
      </c>
      <c r="AR204" s="178">
        <f t="shared" si="11"/>
        <v>0</v>
      </c>
    </row>
    <row r="205" spans="1:44" hidden="1" x14ac:dyDescent="0.25">
      <c r="A205" s="84">
        <v>203</v>
      </c>
      <c r="B205" s="85">
        <v>46112</v>
      </c>
      <c r="C205" s="84">
        <v>1</v>
      </c>
      <c r="D205" s="84" t="s">
        <v>1584</v>
      </c>
      <c r="E205" s="84" t="s">
        <v>1356</v>
      </c>
      <c r="F205" s="84" t="s">
        <v>1829</v>
      </c>
      <c r="G205" s="84" t="s">
        <v>1830</v>
      </c>
      <c r="H205" s="84" t="s">
        <v>1382</v>
      </c>
      <c r="I205" s="84" t="s">
        <v>1438</v>
      </c>
      <c r="J205" s="113"/>
      <c r="K205" s="86" t="s">
        <v>1558</v>
      </c>
      <c r="L205" s="84" t="s">
        <v>740</v>
      </c>
      <c r="M205" s="84" t="s">
        <v>1522</v>
      </c>
      <c r="N205" s="113"/>
      <c r="O205" s="94">
        <v>0</v>
      </c>
      <c r="P205" s="86">
        <v>305000000</v>
      </c>
      <c r="Q205" s="86">
        <v>18300000</v>
      </c>
      <c r="R205" s="95"/>
      <c r="S205" s="113"/>
      <c r="T205" s="93">
        <v>9150000</v>
      </c>
      <c r="U205" s="87"/>
      <c r="V205" s="86"/>
      <c r="W205" s="86"/>
      <c r="X205" s="86">
        <v>277550000</v>
      </c>
      <c r="Y205" s="86">
        <v>277550000</v>
      </c>
      <c r="Z205" s="86">
        <v>0</v>
      </c>
      <c r="AA205" s="86">
        <v>277550000</v>
      </c>
      <c r="AB205" s="86">
        <v>292800000</v>
      </c>
      <c r="AC205" s="88">
        <v>46107</v>
      </c>
      <c r="AD205" s="98">
        <v>0.04</v>
      </c>
      <c r="AE205" s="89"/>
      <c r="AF205" s="90">
        <v>0</v>
      </c>
      <c r="AG205" s="113"/>
      <c r="AH205" s="98">
        <v>0.04</v>
      </c>
      <c r="AI205" s="113"/>
      <c r="AJ205" s="113"/>
      <c r="AK205" s="91">
        <v>28576500</v>
      </c>
      <c r="AL205" s="135">
        <f t="shared" si="9"/>
        <v>25978636.363636363</v>
      </c>
      <c r="AM205" s="113"/>
      <c r="AN205" s="93"/>
      <c r="AO205" s="86">
        <v>5000000</v>
      </c>
      <c r="AP205" s="86">
        <f t="shared" si="10"/>
        <v>59555136.36363636</v>
      </c>
      <c r="AQ205">
        <f>VLOOKUP(L205,'Báo cáo lợi nhuận từng xe (2)'!$E$5:$K$245,7,0)</f>
        <v>25978636.363636363</v>
      </c>
      <c r="AR205" s="178">
        <f t="shared" si="11"/>
        <v>0</v>
      </c>
    </row>
    <row r="206" spans="1:44" hidden="1" x14ac:dyDescent="0.25">
      <c r="A206" s="84">
        <v>204</v>
      </c>
      <c r="B206" s="85">
        <v>46112</v>
      </c>
      <c r="C206" s="84">
        <v>1</v>
      </c>
      <c r="D206" s="84" t="s">
        <v>1584</v>
      </c>
      <c r="E206" s="84" t="s">
        <v>1384</v>
      </c>
      <c r="F206" s="84" t="s">
        <v>1831</v>
      </c>
      <c r="G206" s="84" t="s">
        <v>1832</v>
      </c>
      <c r="H206" s="84" t="s">
        <v>1591</v>
      </c>
      <c r="I206" s="84" t="s">
        <v>1311</v>
      </c>
      <c r="J206" s="113"/>
      <c r="K206" s="86" t="s">
        <v>1311</v>
      </c>
      <c r="L206" s="84" t="s">
        <v>289</v>
      </c>
      <c r="M206" s="84" t="s">
        <v>1522</v>
      </c>
      <c r="N206" s="113"/>
      <c r="O206" s="94">
        <v>0</v>
      </c>
      <c r="P206" s="86">
        <v>749000000</v>
      </c>
      <c r="Q206" s="86">
        <v>44940000</v>
      </c>
      <c r="R206" s="95"/>
      <c r="S206" s="113"/>
      <c r="T206" s="93"/>
      <c r="U206" s="87"/>
      <c r="V206" s="86"/>
      <c r="W206" s="86">
        <v>8000000</v>
      </c>
      <c r="X206" s="86">
        <v>696060000</v>
      </c>
      <c r="Y206" s="86">
        <v>696060000</v>
      </c>
      <c r="Z206" s="86">
        <v>0</v>
      </c>
      <c r="AA206" s="86">
        <v>704060000</v>
      </c>
      <c r="AB206" s="86">
        <v>719040000</v>
      </c>
      <c r="AC206" s="88">
        <v>46107</v>
      </c>
      <c r="AD206" s="89">
        <v>0.04</v>
      </c>
      <c r="AE206" s="113"/>
      <c r="AF206" s="90">
        <v>0</v>
      </c>
      <c r="AG206" s="113"/>
      <c r="AH206" s="89">
        <v>0.04</v>
      </c>
      <c r="AI206" s="113"/>
      <c r="AJ206" s="113"/>
      <c r="AK206" s="91">
        <v>53142400</v>
      </c>
      <c r="AL206" s="135">
        <f t="shared" si="9"/>
        <v>48311272.727272727</v>
      </c>
      <c r="AM206" s="113"/>
      <c r="AN206" s="93"/>
      <c r="AO206" s="86">
        <v>10000000</v>
      </c>
      <c r="AP206" s="86">
        <f t="shared" si="10"/>
        <v>111453672.72727272</v>
      </c>
      <c r="AQ206">
        <f>VLOOKUP(L206,'Báo cáo lợi nhuận từng xe (2)'!$E$5:$K$245,7,0)</f>
        <v>48311272.727272727</v>
      </c>
      <c r="AR206" s="178">
        <f t="shared" si="11"/>
        <v>0</v>
      </c>
    </row>
    <row r="207" spans="1:44" hidden="1" x14ac:dyDescent="0.25">
      <c r="A207" s="84">
        <v>205</v>
      </c>
      <c r="B207" s="85">
        <v>46112</v>
      </c>
      <c r="C207" s="84">
        <v>1</v>
      </c>
      <c r="D207" s="84" t="s">
        <v>1584</v>
      </c>
      <c r="E207" s="84" t="s">
        <v>1420</v>
      </c>
      <c r="F207" s="84" t="s">
        <v>1833</v>
      </c>
      <c r="G207" s="84" t="s">
        <v>1832</v>
      </c>
      <c r="H207" s="84" t="s">
        <v>1329</v>
      </c>
      <c r="I207" s="84" t="s">
        <v>1336</v>
      </c>
      <c r="J207" s="113"/>
      <c r="K207" s="86" t="s">
        <v>1531</v>
      </c>
      <c r="L207" s="84" t="s">
        <v>413</v>
      </c>
      <c r="M207" s="84" t="s">
        <v>1522</v>
      </c>
      <c r="N207" s="113"/>
      <c r="O207" s="94">
        <v>0</v>
      </c>
      <c r="P207" s="86">
        <v>537000000</v>
      </c>
      <c r="Q207" s="86">
        <v>32220000</v>
      </c>
      <c r="R207" s="95"/>
      <c r="S207" s="98">
        <v>5.0000000000000001E-3</v>
      </c>
      <c r="T207" s="93"/>
      <c r="U207" s="87"/>
      <c r="V207" s="86">
        <v>15000000</v>
      </c>
      <c r="W207" s="86">
        <v>10000000</v>
      </c>
      <c r="X207" s="86">
        <v>477331100</v>
      </c>
      <c r="Y207" s="86">
        <v>477331100</v>
      </c>
      <c r="Z207" s="86">
        <v>0</v>
      </c>
      <c r="AA207" s="86">
        <v>487331100</v>
      </c>
      <c r="AB207" s="86">
        <v>520890000</v>
      </c>
      <c r="AC207" s="88">
        <v>46107</v>
      </c>
      <c r="AD207" s="89">
        <v>0.04</v>
      </c>
      <c r="AE207" s="113"/>
      <c r="AF207" s="90">
        <v>0</v>
      </c>
      <c r="AG207" s="113"/>
      <c r="AH207" s="89">
        <v>0.04</v>
      </c>
      <c r="AI207" s="113"/>
      <c r="AJ207" s="113"/>
      <c r="AK207" s="91">
        <v>53052144</v>
      </c>
      <c r="AL207" s="135">
        <f t="shared" si="9"/>
        <v>48229221.818181813</v>
      </c>
      <c r="AM207" s="113"/>
      <c r="AN207" s="93"/>
      <c r="AO207" s="86">
        <v>0</v>
      </c>
      <c r="AP207" s="86">
        <f t="shared" si="10"/>
        <v>101281365.81818181</v>
      </c>
      <c r="AQ207">
        <f>VLOOKUP(L207,'Báo cáo lợi nhuận từng xe (2)'!$E$5:$K$245,7,0)</f>
        <v>48229221.818181813</v>
      </c>
      <c r="AR207" s="178">
        <f t="shared" si="11"/>
        <v>0</v>
      </c>
    </row>
    <row r="208" spans="1:44" hidden="1" x14ac:dyDescent="0.25">
      <c r="A208" s="84">
        <v>206</v>
      </c>
      <c r="B208" s="85">
        <v>46112</v>
      </c>
      <c r="C208" s="84">
        <v>1</v>
      </c>
      <c r="D208" s="84" t="s">
        <v>1584</v>
      </c>
      <c r="E208" s="84" t="s">
        <v>1433</v>
      </c>
      <c r="F208" s="84" t="s">
        <v>1834</v>
      </c>
      <c r="G208" s="84" t="s">
        <v>1835</v>
      </c>
      <c r="H208" s="84" t="s">
        <v>1591</v>
      </c>
      <c r="I208" s="84" t="s">
        <v>1311</v>
      </c>
      <c r="J208" s="113"/>
      <c r="K208" s="86" t="s">
        <v>1311</v>
      </c>
      <c r="L208" s="84" t="s">
        <v>149</v>
      </c>
      <c r="M208" s="84" t="s">
        <v>1526</v>
      </c>
      <c r="N208" s="113"/>
      <c r="O208" s="94">
        <v>0</v>
      </c>
      <c r="P208" s="86">
        <v>749000000</v>
      </c>
      <c r="Q208" s="86">
        <v>44940000</v>
      </c>
      <c r="R208" s="95"/>
      <c r="S208" s="98">
        <v>1.4999999999999999E-2</v>
      </c>
      <c r="T208" s="93"/>
      <c r="U208" s="87"/>
      <c r="V208" s="86"/>
      <c r="W208" s="86"/>
      <c r="X208" s="86">
        <v>693499100</v>
      </c>
      <c r="Y208" s="86">
        <v>693499100</v>
      </c>
      <c r="Z208" s="86">
        <v>0</v>
      </c>
      <c r="AA208" s="86">
        <v>693499100</v>
      </c>
      <c r="AB208" s="86">
        <v>719040000</v>
      </c>
      <c r="AC208" s="88">
        <v>46108</v>
      </c>
      <c r="AD208" s="89">
        <v>0.04</v>
      </c>
      <c r="AE208" s="113"/>
      <c r="AF208" s="90">
        <v>0</v>
      </c>
      <c r="AG208" s="113"/>
      <c r="AH208" s="89">
        <v>0.04</v>
      </c>
      <c r="AI208" s="113"/>
      <c r="AJ208" s="113"/>
      <c r="AK208" s="91">
        <v>57505224</v>
      </c>
      <c r="AL208" s="135">
        <f t="shared" si="9"/>
        <v>52277476.36363636</v>
      </c>
      <c r="AM208" s="105">
        <v>4224360</v>
      </c>
      <c r="AN208" s="93"/>
      <c r="AO208" s="86">
        <v>0</v>
      </c>
      <c r="AP208" s="86">
        <f t="shared" si="10"/>
        <v>114007060.36363636</v>
      </c>
      <c r="AQ208">
        <f>VLOOKUP(L208,'Báo cáo lợi nhuận từng xe (2)'!$E$5:$K$245,7,0)</f>
        <v>52277476.36363636</v>
      </c>
      <c r="AR208" s="178">
        <f t="shared" si="11"/>
        <v>0</v>
      </c>
    </row>
    <row r="209" spans="1:44" hidden="1" x14ac:dyDescent="0.25">
      <c r="A209" s="84">
        <v>207</v>
      </c>
      <c r="B209" s="85">
        <v>46112</v>
      </c>
      <c r="C209" s="84">
        <v>1</v>
      </c>
      <c r="D209" s="84" t="s">
        <v>1584</v>
      </c>
      <c r="E209" s="84" t="s">
        <v>1384</v>
      </c>
      <c r="F209" s="84" t="s">
        <v>1836</v>
      </c>
      <c r="G209" s="84" t="s">
        <v>1837</v>
      </c>
      <c r="H209" s="84" t="s">
        <v>1329</v>
      </c>
      <c r="I209" s="84" t="s">
        <v>1336</v>
      </c>
      <c r="J209" s="113"/>
      <c r="K209" s="86" t="s">
        <v>1531</v>
      </c>
      <c r="L209" s="84" t="s">
        <v>398</v>
      </c>
      <c r="M209" s="84" t="s">
        <v>1522</v>
      </c>
      <c r="N209" s="113"/>
      <c r="O209" s="94">
        <v>0</v>
      </c>
      <c r="P209" s="86">
        <v>537000000</v>
      </c>
      <c r="Q209" s="86">
        <v>32220000</v>
      </c>
      <c r="R209" s="95"/>
      <c r="S209" s="113"/>
      <c r="T209" s="93"/>
      <c r="U209" s="87"/>
      <c r="V209" s="86"/>
      <c r="W209" s="86">
        <v>5000000</v>
      </c>
      <c r="X209" s="86">
        <v>499780000</v>
      </c>
      <c r="Y209" s="86">
        <v>499780000</v>
      </c>
      <c r="Z209" s="86">
        <v>0</v>
      </c>
      <c r="AA209" s="86">
        <v>504780000</v>
      </c>
      <c r="AB209" s="86">
        <v>515520000</v>
      </c>
      <c r="AC209" s="88">
        <v>46108</v>
      </c>
      <c r="AD209" s="89">
        <v>0.04</v>
      </c>
      <c r="AE209" s="113"/>
      <c r="AF209" s="90">
        <v>0</v>
      </c>
      <c r="AG209" s="113"/>
      <c r="AH209" s="89">
        <v>0.04</v>
      </c>
      <c r="AI209" s="113"/>
      <c r="AJ209" s="113"/>
      <c r="AK209" s="91">
        <v>30931200</v>
      </c>
      <c r="AL209" s="135">
        <f t="shared" si="9"/>
        <v>28119272.727272727</v>
      </c>
      <c r="AM209" s="113"/>
      <c r="AN209" s="93"/>
      <c r="AO209" s="86">
        <v>0</v>
      </c>
      <c r="AP209" s="86">
        <f t="shared" si="10"/>
        <v>59050472.727272727</v>
      </c>
      <c r="AQ209">
        <f>VLOOKUP(L209,'Báo cáo lợi nhuận từng xe (2)'!$E$5:$K$245,7,0)</f>
        <v>28119272.727272727</v>
      </c>
      <c r="AR209" s="178">
        <f t="shared" si="11"/>
        <v>0</v>
      </c>
    </row>
    <row r="210" spans="1:44" hidden="1" x14ac:dyDescent="0.25">
      <c r="A210" s="84">
        <v>208</v>
      </c>
      <c r="B210" s="85">
        <v>46112</v>
      </c>
      <c r="C210" s="84">
        <v>1</v>
      </c>
      <c r="D210" s="84" t="s">
        <v>1584</v>
      </c>
      <c r="E210" s="84" t="s">
        <v>1338</v>
      </c>
      <c r="F210" s="84" t="s">
        <v>1838</v>
      </c>
      <c r="G210" s="84" t="s">
        <v>1839</v>
      </c>
      <c r="H210" s="84" t="s">
        <v>1329</v>
      </c>
      <c r="I210" s="84" t="s">
        <v>1336</v>
      </c>
      <c r="J210" s="113"/>
      <c r="K210" s="86" t="s">
        <v>1541</v>
      </c>
      <c r="L210" s="84" t="s">
        <v>458</v>
      </c>
      <c r="M210" s="84" t="s">
        <v>1526</v>
      </c>
      <c r="N210" s="113"/>
      <c r="O210" s="94">
        <v>0</v>
      </c>
      <c r="P210" s="86">
        <v>529000000</v>
      </c>
      <c r="Q210" s="86">
        <v>31740000</v>
      </c>
      <c r="R210" s="95"/>
      <c r="S210" s="113"/>
      <c r="T210" s="93">
        <v>15870000</v>
      </c>
      <c r="U210" s="87"/>
      <c r="V210" s="86"/>
      <c r="W210" s="86">
        <v>10000000</v>
      </c>
      <c r="X210" s="86">
        <v>471390000</v>
      </c>
      <c r="Y210" s="86">
        <v>471390000</v>
      </c>
      <c r="Z210" s="86">
        <v>0</v>
      </c>
      <c r="AA210" s="86">
        <v>481390000</v>
      </c>
      <c r="AB210" s="86">
        <v>507840000</v>
      </c>
      <c r="AC210" s="88">
        <v>46108</v>
      </c>
      <c r="AD210" s="89">
        <v>0.04</v>
      </c>
      <c r="AE210" s="89"/>
      <c r="AF210" s="90">
        <v>0</v>
      </c>
      <c r="AG210" s="113"/>
      <c r="AH210" s="89">
        <v>0.04</v>
      </c>
      <c r="AI210" s="113"/>
      <c r="AJ210" s="113"/>
      <c r="AK210" s="91">
        <v>47891700</v>
      </c>
      <c r="AL210" s="135">
        <f t="shared" si="9"/>
        <v>43537909.090909086</v>
      </c>
      <c r="AM210" s="113"/>
      <c r="AN210" s="93"/>
      <c r="AO210" s="86">
        <v>7000000</v>
      </c>
      <c r="AP210" s="86">
        <f t="shared" si="10"/>
        <v>98429609.090909094</v>
      </c>
      <c r="AQ210">
        <f>VLOOKUP(L210,'Báo cáo lợi nhuận từng xe (2)'!$E$5:$K$245,7,0)</f>
        <v>43537909.090909086</v>
      </c>
      <c r="AR210" s="178">
        <f t="shared" si="11"/>
        <v>0</v>
      </c>
    </row>
    <row r="211" spans="1:44" hidden="1" x14ac:dyDescent="0.25">
      <c r="A211" s="84">
        <v>209</v>
      </c>
      <c r="B211" s="85">
        <v>46112</v>
      </c>
      <c r="C211" s="84">
        <v>1</v>
      </c>
      <c r="D211" s="84" t="s">
        <v>1584</v>
      </c>
      <c r="E211" s="84" t="s">
        <v>1338</v>
      </c>
      <c r="F211" s="84" t="s">
        <v>1840</v>
      </c>
      <c r="G211" s="84" t="s">
        <v>1841</v>
      </c>
      <c r="H211" s="84" t="s">
        <v>1591</v>
      </c>
      <c r="I211" s="84" t="s">
        <v>1311</v>
      </c>
      <c r="J211" s="113"/>
      <c r="K211" s="86" t="s">
        <v>1311</v>
      </c>
      <c r="L211" s="84" t="s">
        <v>218</v>
      </c>
      <c r="M211" s="84" t="s">
        <v>1526</v>
      </c>
      <c r="N211" s="113"/>
      <c r="O211" s="94">
        <v>0</v>
      </c>
      <c r="P211" s="86">
        <v>749000000</v>
      </c>
      <c r="Q211" s="86">
        <v>44940000</v>
      </c>
      <c r="R211" s="95"/>
      <c r="S211" s="113"/>
      <c r="T211" s="93"/>
      <c r="U211" s="87"/>
      <c r="V211" s="86"/>
      <c r="W211" s="86">
        <v>10000000</v>
      </c>
      <c r="X211" s="86">
        <v>694060000</v>
      </c>
      <c r="Y211" s="86">
        <v>694060000</v>
      </c>
      <c r="Z211" s="86">
        <v>0</v>
      </c>
      <c r="AA211" s="86">
        <v>704060000</v>
      </c>
      <c r="AB211" s="86">
        <v>719040000</v>
      </c>
      <c r="AC211" s="88">
        <v>46108</v>
      </c>
      <c r="AD211" s="89">
        <v>0.04</v>
      </c>
      <c r="AE211" s="113"/>
      <c r="AF211" s="90">
        <v>0</v>
      </c>
      <c r="AG211" s="113"/>
      <c r="AH211" s="89">
        <v>0.04</v>
      </c>
      <c r="AI211" s="113"/>
      <c r="AJ211" s="113"/>
      <c r="AK211" s="91">
        <v>53142400</v>
      </c>
      <c r="AL211" s="135">
        <f t="shared" si="9"/>
        <v>48311272.727272727</v>
      </c>
      <c r="AM211" s="113"/>
      <c r="AN211" s="93"/>
      <c r="AO211" s="86">
        <v>10000000</v>
      </c>
      <c r="AP211" s="86">
        <f t="shared" si="10"/>
        <v>111453672.72727272</v>
      </c>
      <c r="AQ211">
        <f>VLOOKUP(L211,'Báo cáo lợi nhuận từng xe (2)'!$E$5:$K$245,7,0)</f>
        <v>48311272.727272727</v>
      </c>
      <c r="AR211" s="178">
        <f t="shared" si="11"/>
        <v>0</v>
      </c>
    </row>
    <row r="212" spans="1:44" hidden="1" x14ac:dyDescent="0.25">
      <c r="A212" s="84">
        <v>210</v>
      </c>
      <c r="B212" s="85">
        <v>46112</v>
      </c>
      <c r="C212" s="84">
        <v>1</v>
      </c>
      <c r="D212" s="84" t="s">
        <v>1584</v>
      </c>
      <c r="E212" s="84" t="s">
        <v>1380</v>
      </c>
      <c r="F212" s="84" t="s">
        <v>1842</v>
      </c>
      <c r="G212" s="84" t="s">
        <v>1843</v>
      </c>
      <c r="H212" s="84" t="s">
        <v>514</v>
      </c>
      <c r="I212" s="84" t="s">
        <v>1428</v>
      </c>
      <c r="J212" s="113"/>
      <c r="K212" s="86" t="s">
        <v>1521</v>
      </c>
      <c r="L212" s="84" t="s">
        <v>561</v>
      </c>
      <c r="M212" s="84" t="s">
        <v>1526</v>
      </c>
      <c r="N212" s="113"/>
      <c r="O212" s="94">
        <v>0</v>
      </c>
      <c r="P212" s="86">
        <v>310000000</v>
      </c>
      <c r="Q212" s="86">
        <v>18600000</v>
      </c>
      <c r="R212" s="95"/>
      <c r="S212" s="98">
        <v>5.0000000000000001E-3</v>
      </c>
      <c r="T212" s="93">
        <v>9300000</v>
      </c>
      <c r="U212" s="87"/>
      <c r="V212" s="86"/>
      <c r="W212" s="86">
        <v>4000000</v>
      </c>
      <c r="X212" s="86">
        <v>276714500</v>
      </c>
      <c r="Y212" s="86">
        <v>276714500</v>
      </c>
      <c r="Z212" s="86">
        <v>0</v>
      </c>
      <c r="AA212" s="86">
        <v>280714500</v>
      </c>
      <c r="AB212" s="86">
        <v>297600000</v>
      </c>
      <c r="AC212" s="88">
        <v>46108</v>
      </c>
      <c r="AD212" s="89">
        <v>0.04</v>
      </c>
      <c r="AE212" s="89"/>
      <c r="AF212" s="90">
        <v>0</v>
      </c>
      <c r="AG212" s="113"/>
      <c r="AH212" s="89">
        <v>0.04</v>
      </c>
      <c r="AI212" s="113"/>
      <c r="AJ212" s="113"/>
      <c r="AK212" s="91">
        <v>30861135</v>
      </c>
      <c r="AL212" s="135">
        <f t="shared" si="9"/>
        <v>28055577.27272727</v>
      </c>
      <c r="AM212" s="105">
        <v>554200</v>
      </c>
      <c r="AN212" s="93"/>
      <c r="AO212" s="86">
        <v>5000000</v>
      </c>
      <c r="AP212" s="86">
        <f t="shared" si="10"/>
        <v>64470912.272727266</v>
      </c>
      <c r="AQ212">
        <f>VLOOKUP(L212,'Báo cáo lợi nhuận từng xe (2)'!$E$5:$K$245,7,0)</f>
        <v>28055577.27272727</v>
      </c>
      <c r="AR212" s="178">
        <f t="shared" si="11"/>
        <v>0</v>
      </c>
    </row>
    <row r="213" spans="1:44" hidden="1" x14ac:dyDescent="0.25">
      <c r="A213" s="84">
        <v>211</v>
      </c>
      <c r="B213" s="85">
        <v>46112</v>
      </c>
      <c r="C213" s="84">
        <v>1</v>
      </c>
      <c r="D213" s="84" t="s">
        <v>1584</v>
      </c>
      <c r="E213" s="84" t="s">
        <v>1380</v>
      </c>
      <c r="F213" s="84" t="s">
        <v>1844</v>
      </c>
      <c r="G213" s="84" t="s">
        <v>1845</v>
      </c>
      <c r="H213" s="84" t="s">
        <v>1561</v>
      </c>
      <c r="I213" s="84" t="s">
        <v>1452</v>
      </c>
      <c r="J213" s="113"/>
      <c r="K213" s="86" t="s">
        <v>1640</v>
      </c>
      <c r="L213" s="84" t="s">
        <v>36</v>
      </c>
      <c r="M213" s="84" t="s">
        <v>1542</v>
      </c>
      <c r="N213" s="113"/>
      <c r="O213" s="94">
        <v>0</v>
      </c>
      <c r="P213" s="86">
        <v>745000000</v>
      </c>
      <c r="Q213" s="86">
        <v>44700000</v>
      </c>
      <c r="R213" s="95"/>
      <c r="S213" s="113"/>
      <c r="T213" s="93">
        <v>22350000</v>
      </c>
      <c r="U213" s="87"/>
      <c r="V213" s="86"/>
      <c r="W213" s="86">
        <v>10000000</v>
      </c>
      <c r="X213" s="86">
        <v>667950000</v>
      </c>
      <c r="Y213" s="86">
        <v>667950000</v>
      </c>
      <c r="Z213" s="86">
        <v>0</v>
      </c>
      <c r="AA213" s="86">
        <v>677950000</v>
      </c>
      <c r="AB213" s="86">
        <v>719040000</v>
      </c>
      <c r="AC213" s="88">
        <v>46108</v>
      </c>
      <c r="AD213" s="89">
        <v>0.04</v>
      </c>
      <c r="AE213" s="89"/>
      <c r="AF213" s="90">
        <v>0</v>
      </c>
      <c r="AG213" s="113"/>
      <c r="AH213" s="89">
        <v>0.04</v>
      </c>
      <c r="AI213" s="113"/>
      <c r="AJ213" s="113"/>
      <c r="AK213" s="91">
        <v>71428500</v>
      </c>
      <c r="AL213" s="135">
        <f t="shared" si="9"/>
        <v>64934999.999999993</v>
      </c>
      <c r="AM213" s="113"/>
      <c r="AN213" s="93"/>
      <c r="AO213" s="86">
        <v>10000000</v>
      </c>
      <c r="AP213" s="86">
        <f t="shared" si="10"/>
        <v>146363500</v>
      </c>
      <c r="AQ213">
        <f>VLOOKUP(L213,'Báo cáo lợi nhuận từng xe (2)'!$E$5:$K$245,7,0)</f>
        <v>64934999.999999993</v>
      </c>
      <c r="AR213" s="178">
        <f t="shared" si="11"/>
        <v>0</v>
      </c>
    </row>
    <row r="214" spans="1:44" hidden="1" x14ac:dyDescent="0.25">
      <c r="A214" s="84">
        <v>212</v>
      </c>
      <c r="B214" s="85">
        <v>46112</v>
      </c>
      <c r="C214" s="84">
        <v>1</v>
      </c>
      <c r="D214" s="84" t="s">
        <v>1584</v>
      </c>
      <c r="E214" s="84" t="s">
        <v>1338</v>
      </c>
      <c r="F214" s="84" t="s">
        <v>1846</v>
      </c>
      <c r="G214" s="84" t="s">
        <v>1847</v>
      </c>
      <c r="H214" s="84" t="s">
        <v>1561</v>
      </c>
      <c r="I214" s="84" t="s">
        <v>1428</v>
      </c>
      <c r="J214" s="113"/>
      <c r="K214" s="86" t="s">
        <v>1638</v>
      </c>
      <c r="L214" s="84" t="s">
        <v>81</v>
      </c>
      <c r="M214" s="84" t="s">
        <v>1526</v>
      </c>
      <c r="N214" s="113"/>
      <c r="O214" s="94">
        <v>0</v>
      </c>
      <c r="P214" s="86">
        <v>689000000</v>
      </c>
      <c r="Q214" s="86">
        <v>41340000</v>
      </c>
      <c r="R214" s="95"/>
      <c r="S214" s="113"/>
      <c r="T214" s="93"/>
      <c r="U214" s="87"/>
      <c r="V214" s="86"/>
      <c r="W214" s="84">
        <v>10000000</v>
      </c>
      <c r="X214" s="86">
        <v>637660000</v>
      </c>
      <c r="Y214" s="86">
        <v>637660000</v>
      </c>
      <c r="Z214" s="86">
        <v>0</v>
      </c>
      <c r="AA214" s="86">
        <v>647660000</v>
      </c>
      <c r="AB214" s="86">
        <v>661440000</v>
      </c>
      <c r="AC214" s="88">
        <v>46109</v>
      </c>
      <c r="AD214" s="89">
        <v>0.04</v>
      </c>
      <c r="AE214" s="113"/>
      <c r="AF214" s="90">
        <v>0</v>
      </c>
      <c r="AG214" s="113"/>
      <c r="AH214" s="89">
        <v>0.04</v>
      </c>
      <c r="AI214" s="113"/>
      <c r="AJ214" s="113"/>
      <c r="AK214" s="91">
        <v>49686400</v>
      </c>
      <c r="AL214" s="135">
        <f t="shared" si="9"/>
        <v>45169454.545454539</v>
      </c>
      <c r="AM214" s="113"/>
      <c r="AN214" s="93"/>
      <c r="AO214" s="86">
        <v>10000000</v>
      </c>
      <c r="AP214" s="86">
        <f t="shared" si="10"/>
        <v>104855854.54545453</v>
      </c>
      <c r="AQ214">
        <f>VLOOKUP(L214,'Báo cáo lợi nhuận từng xe (2)'!$E$5:$K$245,7,0)</f>
        <v>45169454.545454539</v>
      </c>
      <c r="AR214" s="178">
        <f t="shared" si="11"/>
        <v>0</v>
      </c>
    </row>
    <row r="215" spans="1:44" hidden="1" x14ac:dyDescent="0.25">
      <c r="A215" s="84">
        <v>213</v>
      </c>
      <c r="B215" s="85">
        <v>46112</v>
      </c>
      <c r="C215" s="84">
        <v>1</v>
      </c>
      <c r="D215" s="84" t="s">
        <v>1584</v>
      </c>
      <c r="E215" s="84" t="s">
        <v>1334</v>
      </c>
      <c r="F215" s="84" t="s">
        <v>1848</v>
      </c>
      <c r="G215" s="84" t="s">
        <v>1849</v>
      </c>
      <c r="H215" s="84" t="s">
        <v>1329</v>
      </c>
      <c r="I215" s="84" t="s">
        <v>1336</v>
      </c>
      <c r="J215" s="113"/>
      <c r="K215" s="86" t="s">
        <v>1541</v>
      </c>
      <c r="L215" s="84" t="s">
        <v>464</v>
      </c>
      <c r="M215" s="84" t="s">
        <v>1526</v>
      </c>
      <c r="N215" s="113"/>
      <c r="O215" s="94">
        <v>0</v>
      </c>
      <c r="P215" s="86">
        <v>529000000</v>
      </c>
      <c r="Q215" s="86">
        <v>31740000</v>
      </c>
      <c r="R215" s="95"/>
      <c r="S215" s="113"/>
      <c r="T215" s="93">
        <v>15870000</v>
      </c>
      <c r="U215" s="87"/>
      <c r="V215" s="86">
        <v>15000000</v>
      </c>
      <c r="W215" s="86">
        <v>10000000</v>
      </c>
      <c r="X215" s="86">
        <v>456390000</v>
      </c>
      <c r="Y215" s="86">
        <v>456390000</v>
      </c>
      <c r="Z215" s="86">
        <v>0</v>
      </c>
      <c r="AA215" s="86">
        <v>466390000</v>
      </c>
      <c r="AB215" s="86">
        <v>513130000</v>
      </c>
      <c r="AC215" s="88">
        <v>46109</v>
      </c>
      <c r="AD215" s="89">
        <v>0.04</v>
      </c>
      <c r="AE215" s="89"/>
      <c r="AF215" s="90">
        <v>0</v>
      </c>
      <c r="AG215" s="113"/>
      <c r="AH215" s="89">
        <v>0.04</v>
      </c>
      <c r="AI215" s="113"/>
      <c r="AJ215" s="113"/>
      <c r="AK215" s="91">
        <v>67731700</v>
      </c>
      <c r="AL215" s="135">
        <f t="shared" si="9"/>
        <v>61574272.727272719</v>
      </c>
      <c r="AM215" s="113"/>
      <c r="AN215" s="93"/>
      <c r="AO215" s="86">
        <v>7000000</v>
      </c>
      <c r="AP215" s="86">
        <f t="shared" si="10"/>
        <v>136305972.72727272</v>
      </c>
      <c r="AQ215">
        <f>VLOOKUP(L215,'Báo cáo lợi nhuận từng xe (2)'!$E$5:$K$245,7,0)</f>
        <v>61574272.727272719</v>
      </c>
      <c r="AR215" s="178">
        <f t="shared" si="11"/>
        <v>0</v>
      </c>
    </row>
    <row r="216" spans="1:44" hidden="1" x14ac:dyDescent="0.25">
      <c r="A216" s="84">
        <v>214</v>
      </c>
      <c r="B216" s="85">
        <v>46112</v>
      </c>
      <c r="C216" s="84">
        <v>1</v>
      </c>
      <c r="D216" s="84" t="s">
        <v>1584</v>
      </c>
      <c r="E216" s="84" t="s">
        <v>1414</v>
      </c>
      <c r="F216" s="84" t="s">
        <v>1850</v>
      </c>
      <c r="G216" s="84" t="s">
        <v>1851</v>
      </c>
      <c r="H216" s="84" t="s">
        <v>1591</v>
      </c>
      <c r="I216" s="84" t="s">
        <v>1311</v>
      </c>
      <c r="J216" s="113"/>
      <c r="K216" s="86" t="s">
        <v>1311</v>
      </c>
      <c r="L216" s="84" t="s">
        <v>275</v>
      </c>
      <c r="M216" s="84" t="s">
        <v>1526</v>
      </c>
      <c r="N216" s="113"/>
      <c r="O216" s="94">
        <v>0</v>
      </c>
      <c r="P216" s="86">
        <v>749000000</v>
      </c>
      <c r="Q216" s="86">
        <v>44940000</v>
      </c>
      <c r="R216" s="95"/>
      <c r="S216" s="113"/>
      <c r="T216" s="93">
        <v>22470000</v>
      </c>
      <c r="U216" s="87"/>
      <c r="V216" s="86"/>
      <c r="W216" s="86">
        <v>5000000</v>
      </c>
      <c r="X216" s="86">
        <v>676590000</v>
      </c>
      <c r="Y216" s="86">
        <v>676590000</v>
      </c>
      <c r="Z216" s="86">
        <v>0</v>
      </c>
      <c r="AA216" s="86">
        <v>681590000</v>
      </c>
      <c r="AB216" s="86">
        <v>719040000</v>
      </c>
      <c r="AC216" s="88">
        <v>46109</v>
      </c>
      <c r="AD216" s="89">
        <v>0.04</v>
      </c>
      <c r="AE216" s="89"/>
      <c r="AF216" s="90">
        <v>0</v>
      </c>
      <c r="AG216" s="113"/>
      <c r="AH216" s="89">
        <v>0.04</v>
      </c>
      <c r="AI216" s="113"/>
      <c r="AJ216" s="113"/>
      <c r="AK216" s="91">
        <v>67897700</v>
      </c>
      <c r="AL216" s="135">
        <f t="shared" si="9"/>
        <v>61725181.818181813</v>
      </c>
      <c r="AM216" s="113"/>
      <c r="AN216" s="93"/>
      <c r="AO216" s="86">
        <v>10000000</v>
      </c>
      <c r="AP216" s="86">
        <f t="shared" si="10"/>
        <v>139622881.81818181</v>
      </c>
      <c r="AQ216">
        <f>VLOOKUP(L216,'Báo cáo lợi nhuận từng xe (2)'!$E$5:$K$245,7,0)</f>
        <v>61725181.818181813</v>
      </c>
      <c r="AR216" s="178">
        <f t="shared" si="11"/>
        <v>0</v>
      </c>
    </row>
    <row r="217" spans="1:44" hidden="1" x14ac:dyDescent="0.25">
      <c r="A217" s="84">
        <v>215</v>
      </c>
      <c r="B217" s="85">
        <v>46112</v>
      </c>
      <c r="C217" s="84">
        <v>1</v>
      </c>
      <c r="D217" s="84" t="s">
        <v>1584</v>
      </c>
      <c r="E217" s="84" t="s">
        <v>1393</v>
      </c>
      <c r="F217" s="84" t="s">
        <v>1852</v>
      </c>
      <c r="G217" s="84" t="s">
        <v>1853</v>
      </c>
      <c r="H217" s="84" t="s">
        <v>514</v>
      </c>
      <c r="I217" s="84" t="s">
        <v>1336</v>
      </c>
      <c r="J217" s="113"/>
      <c r="K217" s="86" t="s">
        <v>1525</v>
      </c>
      <c r="L217" s="84" t="s">
        <v>654</v>
      </c>
      <c r="M217" s="84" t="s">
        <v>1526</v>
      </c>
      <c r="N217" s="113"/>
      <c r="O217" s="94">
        <v>0</v>
      </c>
      <c r="P217" s="86">
        <v>315000000</v>
      </c>
      <c r="Q217" s="86">
        <v>18900000</v>
      </c>
      <c r="R217" s="95"/>
      <c r="S217" s="113"/>
      <c r="T217" s="93">
        <v>9450000</v>
      </c>
      <c r="U217" s="87"/>
      <c r="V217" s="86"/>
      <c r="W217" s="86"/>
      <c r="X217" s="86">
        <v>286650000</v>
      </c>
      <c r="Y217" s="86">
        <v>286650000</v>
      </c>
      <c r="Z217" s="86">
        <v>0</v>
      </c>
      <c r="AA217" s="86">
        <v>286650000</v>
      </c>
      <c r="AB217" s="84">
        <v>302400000</v>
      </c>
      <c r="AC217" s="88">
        <v>46109</v>
      </c>
      <c r="AD217" s="89">
        <v>0.04</v>
      </c>
      <c r="AE217" s="89"/>
      <c r="AF217" s="90">
        <v>0</v>
      </c>
      <c r="AG217" s="113"/>
      <c r="AH217" s="89">
        <v>0.04</v>
      </c>
      <c r="AI217" s="113"/>
      <c r="AJ217" s="113"/>
      <c r="AK217" s="91">
        <v>29349500</v>
      </c>
      <c r="AL217" s="135">
        <f t="shared" si="9"/>
        <v>26681363.636363633</v>
      </c>
      <c r="AM217" s="113"/>
      <c r="AN217" s="93"/>
      <c r="AO217" s="86">
        <v>5000000</v>
      </c>
      <c r="AP217" s="86">
        <f t="shared" si="10"/>
        <v>61030863.636363633</v>
      </c>
      <c r="AQ217">
        <f>VLOOKUP(L217,'Báo cáo lợi nhuận từng xe (2)'!$E$5:$K$245,7,0)</f>
        <v>26681363.636363633</v>
      </c>
      <c r="AR217" s="178">
        <f t="shared" si="11"/>
        <v>0</v>
      </c>
    </row>
    <row r="218" spans="1:44" hidden="1" x14ac:dyDescent="0.25">
      <c r="A218" s="84">
        <v>216</v>
      </c>
      <c r="B218" s="85">
        <v>46112</v>
      </c>
      <c r="C218" s="84">
        <v>1</v>
      </c>
      <c r="D218" s="84" t="s">
        <v>1584</v>
      </c>
      <c r="E218" s="84" t="s">
        <v>1456</v>
      </c>
      <c r="F218" s="84" t="s">
        <v>1854</v>
      </c>
      <c r="G218" s="84" t="s">
        <v>1855</v>
      </c>
      <c r="H218" s="84" t="s">
        <v>1591</v>
      </c>
      <c r="I218" s="84" t="s">
        <v>1311</v>
      </c>
      <c r="J218" s="113"/>
      <c r="K218" s="86" t="s">
        <v>1311</v>
      </c>
      <c r="L218" s="84" t="s">
        <v>206</v>
      </c>
      <c r="M218" s="84" t="s">
        <v>1542</v>
      </c>
      <c r="N218" s="113"/>
      <c r="O218" s="94">
        <v>0</v>
      </c>
      <c r="P218" s="86">
        <v>749000000</v>
      </c>
      <c r="Q218" s="86">
        <v>44940000</v>
      </c>
      <c r="R218" s="95"/>
      <c r="S218" s="113"/>
      <c r="T218" s="93"/>
      <c r="U218" s="87"/>
      <c r="V218" s="86"/>
      <c r="W218" s="86"/>
      <c r="X218" s="86">
        <v>704060000</v>
      </c>
      <c r="Y218" s="86">
        <v>704060000</v>
      </c>
      <c r="Z218" s="86">
        <v>0</v>
      </c>
      <c r="AA218" s="86">
        <v>704060000</v>
      </c>
      <c r="AB218" s="86">
        <v>719040000</v>
      </c>
      <c r="AC218" s="88">
        <v>46109</v>
      </c>
      <c r="AD218" s="89">
        <v>0.04</v>
      </c>
      <c r="AE218" s="113"/>
      <c r="AF218" s="90">
        <v>0</v>
      </c>
      <c r="AG218" s="113"/>
      <c r="AH218" s="89">
        <v>0.04</v>
      </c>
      <c r="AI218" s="113"/>
      <c r="AJ218" s="113"/>
      <c r="AK218" s="91">
        <v>53142400</v>
      </c>
      <c r="AL218" s="135">
        <f t="shared" si="9"/>
        <v>48311272.727272727</v>
      </c>
      <c r="AM218" s="113"/>
      <c r="AN218" s="93"/>
      <c r="AO218" s="86">
        <v>10000000</v>
      </c>
      <c r="AP218" s="86">
        <f t="shared" si="10"/>
        <v>111453672.72727272</v>
      </c>
      <c r="AQ218">
        <f>VLOOKUP(L218,'Báo cáo lợi nhuận từng xe (2)'!$E$5:$K$245,7,0)</f>
        <v>48311272.727272727</v>
      </c>
      <c r="AR218" s="178">
        <f t="shared" si="11"/>
        <v>0</v>
      </c>
    </row>
    <row r="219" spans="1:44" hidden="1" x14ac:dyDescent="0.25">
      <c r="A219" s="84">
        <v>217</v>
      </c>
      <c r="B219" s="85">
        <v>46112</v>
      </c>
      <c r="C219" s="84">
        <v>1</v>
      </c>
      <c r="D219" s="84" t="s">
        <v>1584</v>
      </c>
      <c r="E219" s="84" t="s">
        <v>1396</v>
      </c>
      <c r="F219" s="84" t="s">
        <v>1856</v>
      </c>
      <c r="G219" s="84" t="s">
        <v>1857</v>
      </c>
      <c r="H219" s="84" t="s">
        <v>514</v>
      </c>
      <c r="I219" s="84" t="s">
        <v>1428</v>
      </c>
      <c r="J219" s="113"/>
      <c r="K219" s="86" t="s">
        <v>1521</v>
      </c>
      <c r="L219" s="84" t="s">
        <v>606</v>
      </c>
      <c r="M219" s="84" t="s">
        <v>1522</v>
      </c>
      <c r="N219" s="113"/>
      <c r="O219" s="94">
        <v>0</v>
      </c>
      <c r="P219" s="86">
        <v>310000000</v>
      </c>
      <c r="Q219" s="86">
        <v>18600000</v>
      </c>
      <c r="R219" s="95"/>
      <c r="S219" s="113"/>
      <c r="T219" s="93"/>
      <c r="U219" s="87"/>
      <c r="V219" s="86">
        <v>18000000</v>
      </c>
      <c r="W219" s="86"/>
      <c r="X219" s="86">
        <v>273400000</v>
      </c>
      <c r="Y219" s="86">
        <v>273400000</v>
      </c>
      <c r="Z219" s="86">
        <v>0</v>
      </c>
      <c r="AA219" s="86">
        <v>273400000</v>
      </c>
      <c r="AB219" s="86">
        <v>300700000</v>
      </c>
      <c r="AC219" s="88">
        <v>46109</v>
      </c>
      <c r="AD219" s="89">
        <v>0.04</v>
      </c>
      <c r="AE219" s="113"/>
      <c r="AF219" s="90">
        <v>0</v>
      </c>
      <c r="AG219" s="113"/>
      <c r="AH219" s="89">
        <v>0.04</v>
      </c>
      <c r="AI219" s="113"/>
      <c r="AJ219" s="113"/>
      <c r="AK219" s="91">
        <v>43236000</v>
      </c>
      <c r="AL219" s="135">
        <f t="shared" si="9"/>
        <v>39305454.545454539</v>
      </c>
      <c r="AM219" s="113"/>
      <c r="AN219" s="93"/>
      <c r="AO219" s="86">
        <v>5000000</v>
      </c>
      <c r="AP219" s="86">
        <f t="shared" si="10"/>
        <v>87541454.545454532</v>
      </c>
      <c r="AQ219">
        <f>VLOOKUP(L219,'Báo cáo lợi nhuận từng xe (2)'!$E$5:$K$245,7,0)</f>
        <v>39305454.545454539</v>
      </c>
      <c r="AR219" s="178">
        <f t="shared" si="11"/>
        <v>0</v>
      </c>
    </row>
    <row r="220" spans="1:44" hidden="1" x14ac:dyDescent="0.25">
      <c r="A220" s="84">
        <v>218</v>
      </c>
      <c r="B220" s="85">
        <v>46112</v>
      </c>
      <c r="C220" s="84">
        <v>1</v>
      </c>
      <c r="D220" s="84" t="s">
        <v>1584</v>
      </c>
      <c r="E220" s="84" t="s">
        <v>1334</v>
      </c>
      <c r="F220" s="84" t="s">
        <v>1858</v>
      </c>
      <c r="G220" s="84" t="s">
        <v>1859</v>
      </c>
      <c r="H220" s="84" t="s">
        <v>1591</v>
      </c>
      <c r="I220" s="84" t="s">
        <v>1311</v>
      </c>
      <c r="J220" s="113"/>
      <c r="K220" s="86" t="s">
        <v>1311</v>
      </c>
      <c r="L220" s="84" t="s">
        <v>319</v>
      </c>
      <c r="M220" s="84" t="s">
        <v>1526</v>
      </c>
      <c r="N220" s="113"/>
      <c r="O220" s="94">
        <v>0</v>
      </c>
      <c r="P220" s="86">
        <v>749000000</v>
      </c>
      <c r="Q220" s="86">
        <v>44940000</v>
      </c>
      <c r="R220" s="95"/>
      <c r="S220" s="113"/>
      <c r="T220" s="93">
        <v>22470000</v>
      </c>
      <c r="U220" s="87"/>
      <c r="V220" s="86"/>
      <c r="W220" s="86"/>
      <c r="X220" s="86">
        <v>681590000</v>
      </c>
      <c r="Y220" s="86">
        <v>681590000</v>
      </c>
      <c r="Z220" s="86">
        <v>0</v>
      </c>
      <c r="AA220" s="86">
        <v>681590000</v>
      </c>
      <c r="AB220" s="86">
        <v>719040000</v>
      </c>
      <c r="AC220" s="88">
        <v>46111</v>
      </c>
      <c r="AD220" s="89">
        <v>0.04</v>
      </c>
      <c r="AE220" s="89"/>
      <c r="AF220" s="90">
        <v>0</v>
      </c>
      <c r="AG220" s="113"/>
      <c r="AH220" s="89">
        <v>0.04</v>
      </c>
      <c r="AI220" s="113"/>
      <c r="AJ220" s="113"/>
      <c r="AK220" s="91">
        <v>67897700</v>
      </c>
      <c r="AL220" s="135">
        <f t="shared" si="9"/>
        <v>61725181.818181813</v>
      </c>
      <c r="AM220" s="113"/>
      <c r="AN220" s="93"/>
      <c r="AO220" s="86">
        <v>10000000</v>
      </c>
      <c r="AP220" s="86">
        <f t="shared" si="10"/>
        <v>139622881.81818181</v>
      </c>
      <c r="AQ220">
        <f>VLOOKUP(L220,'Báo cáo lợi nhuận từng xe (2)'!$E$5:$K$245,7,0)</f>
        <v>61725181.818181813</v>
      </c>
      <c r="AR220" s="178">
        <f t="shared" si="11"/>
        <v>0</v>
      </c>
    </row>
    <row r="221" spans="1:44" hidden="1" x14ac:dyDescent="0.25">
      <c r="A221" s="84">
        <v>219</v>
      </c>
      <c r="B221" s="85">
        <v>46112</v>
      </c>
      <c r="C221" s="84">
        <v>1</v>
      </c>
      <c r="D221" s="84" t="s">
        <v>1584</v>
      </c>
      <c r="E221" s="84" t="s">
        <v>1860</v>
      </c>
      <c r="F221" s="84" t="s">
        <v>1861</v>
      </c>
      <c r="G221" s="84" t="s">
        <v>1862</v>
      </c>
      <c r="H221" s="84" t="s">
        <v>1591</v>
      </c>
      <c r="I221" s="84" t="s">
        <v>1311</v>
      </c>
      <c r="J221" s="113"/>
      <c r="K221" s="86" t="s">
        <v>1311</v>
      </c>
      <c r="L221" s="84" t="s">
        <v>113</v>
      </c>
      <c r="M221" s="84" t="s">
        <v>1526</v>
      </c>
      <c r="N221" s="113"/>
      <c r="O221" s="94">
        <v>0</v>
      </c>
      <c r="P221" s="86">
        <v>749000000</v>
      </c>
      <c r="Q221" s="86">
        <v>44940000</v>
      </c>
      <c r="R221" s="95"/>
      <c r="S221" s="113"/>
      <c r="T221" s="93"/>
      <c r="U221" s="87"/>
      <c r="V221" s="86"/>
      <c r="W221" s="86">
        <v>12000000</v>
      </c>
      <c r="X221" s="86">
        <v>692060000</v>
      </c>
      <c r="Y221" s="86">
        <v>692060000</v>
      </c>
      <c r="Z221" s="86">
        <v>0</v>
      </c>
      <c r="AA221" s="86">
        <v>704060000</v>
      </c>
      <c r="AB221" s="86">
        <v>719040000</v>
      </c>
      <c r="AC221" s="88">
        <v>46111</v>
      </c>
      <c r="AD221" s="89">
        <v>0.04</v>
      </c>
      <c r="AE221" s="113"/>
      <c r="AF221" s="90">
        <v>0</v>
      </c>
      <c r="AG221" s="113"/>
      <c r="AH221" s="89">
        <v>0.04</v>
      </c>
      <c r="AI221" s="113"/>
      <c r="AJ221" s="113"/>
      <c r="AK221" s="91">
        <v>53142400</v>
      </c>
      <c r="AL221" s="135">
        <f t="shared" si="9"/>
        <v>48311272.727272727</v>
      </c>
      <c r="AM221" s="113"/>
      <c r="AN221" s="93"/>
      <c r="AO221" s="86">
        <v>10000000</v>
      </c>
      <c r="AP221" s="86">
        <f t="shared" si="10"/>
        <v>111453672.72727272</v>
      </c>
      <c r="AQ221">
        <f>VLOOKUP(L221,'Báo cáo lợi nhuận từng xe (2)'!$E$5:$K$245,7,0)</f>
        <v>48311272.727272727</v>
      </c>
      <c r="AR221" s="178">
        <f t="shared" si="11"/>
        <v>0</v>
      </c>
    </row>
    <row r="222" spans="1:44" hidden="1" x14ac:dyDescent="0.25">
      <c r="A222" s="84">
        <v>220</v>
      </c>
      <c r="B222" s="85">
        <v>46112</v>
      </c>
      <c r="C222" s="84">
        <v>1</v>
      </c>
      <c r="D222" s="84" t="s">
        <v>1584</v>
      </c>
      <c r="E222" s="84" t="s">
        <v>1356</v>
      </c>
      <c r="F222" s="84" t="s">
        <v>1863</v>
      </c>
      <c r="G222" s="84" t="s">
        <v>1864</v>
      </c>
      <c r="H222" s="84" t="s">
        <v>1476</v>
      </c>
      <c r="I222" s="84" t="s">
        <v>334</v>
      </c>
      <c r="J222" s="113"/>
      <c r="K222" s="86" t="s">
        <v>1332</v>
      </c>
      <c r="L222" s="84" t="s">
        <v>371</v>
      </c>
      <c r="M222" s="84" t="s">
        <v>1526</v>
      </c>
      <c r="N222" s="113"/>
      <c r="O222" s="94">
        <v>0</v>
      </c>
      <c r="P222" s="86">
        <v>819000000</v>
      </c>
      <c r="Q222" s="86">
        <v>49140000</v>
      </c>
      <c r="R222" s="95"/>
      <c r="S222" s="113"/>
      <c r="T222" s="93">
        <v>24570000</v>
      </c>
      <c r="U222" s="87"/>
      <c r="V222" s="86"/>
      <c r="W222" s="86">
        <v>11000000</v>
      </c>
      <c r="X222" s="86">
        <v>734290000</v>
      </c>
      <c r="Y222" s="86">
        <v>734290000</v>
      </c>
      <c r="Z222" s="86">
        <v>0</v>
      </c>
      <c r="AA222" s="86">
        <v>745290000</v>
      </c>
      <c r="AB222" s="86">
        <v>786240000</v>
      </c>
      <c r="AC222" s="88">
        <v>46111</v>
      </c>
      <c r="AD222" s="89">
        <v>0.04</v>
      </c>
      <c r="AE222" s="89"/>
      <c r="AF222" s="90">
        <v>0</v>
      </c>
      <c r="AG222" s="113"/>
      <c r="AH222" s="89">
        <v>0.04</v>
      </c>
      <c r="AI222" s="113"/>
      <c r="AJ222" s="113"/>
      <c r="AK222" s="91">
        <v>78308700</v>
      </c>
      <c r="AL222" s="135">
        <f t="shared" si="9"/>
        <v>71189727.272727266</v>
      </c>
      <c r="AM222" s="113"/>
      <c r="AN222" s="93"/>
      <c r="AO222" s="86">
        <v>15000000</v>
      </c>
      <c r="AP222" s="86">
        <f t="shared" si="10"/>
        <v>164498427.27272725</v>
      </c>
      <c r="AQ222">
        <f>VLOOKUP(L222,'Báo cáo lợi nhuận từng xe (2)'!$E$5:$K$245,7,0)</f>
        <v>71189727.272727266</v>
      </c>
      <c r="AR222" s="178">
        <f t="shared" si="11"/>
        <v>0</v>
      </c>
    </row>
    <row r="223" spans="1:44" hidden="1" x14ac:dyDescent="0.25">
      <c r="A223" s="84">
        <v>221</v>
      </c>
      <c r="B223" s="85">
        <v>46112</v>
      </c>
      <c r="C223" s="84">
        <v>1</v>
      </c>
      <c r="D223" s="84" t="s">
        <v>1584</v>
      </c>
      <c r="E223" s="84" t="s">
        <v>1356</v>
      </c>
      <c r="F223" s="84" t="s">
        <v>1765</v>
      </c>
      <c r="G223" s="84" t="s">
        <v>1865</v>
      </c>
      <c r="H223" s="84" t="s">
        <v>514</v>
      </c>
      <c r="I223" s="84" t="s">
        <v>1460</v>
      </c>
      <c r="J223" s="113"/>
      <c r="K223" s="86" t="s">
        <v>1691</v>
      </c>
      <c r="L223" s="84" t="s">
        <v>555</v>
      </c>
      <c r="M223" s="84" t="s">
        <v>1526</v>
      </c>
      <c r="N223" s="113"/>
      <c r="O223" s="94">
        <v>0</v>
      </c>
      <c r="P223" s="86">
        <v>307000000</v>
      </c>
      <c r="Q223" s="86">
        <v>18420000</v>
      </c>
      <c r="R223" s="95"/>
      <c r="S223" s="113"/>
      <c r="T223" s="93">
        <v>9210000</v>
      </c>
      <c r="U223" s="87"/>
      <c r="V223" s="86">
        <v>21000000</v>
      </c>
      <c r="W223" s="86"/>
      <c r="X223" s="86">
        <v>258370000</v>
      </c>
      <c r="Y223" s="86">
        <v>258370000</v>
      </c>
      <c r="Z223" s="86">
        <v>0</v>
      </c>
      <c r="AA223" s="86">
        <v>258370000</v>
      </c>
      <c r="AB223" s="86">
        <v>297790000</v>
      </c>
      <c r="AC223" s="88">
        <v>46111</v>
      </c>
      <c r="AD223" s="89">
        <v>0.04</v>
      </c>
      <c r="AE223" s="89"/>
      <c r="AF223" s="90">
        <v>0</v>
      </c>
      <c r="AG223" s="113"/>
      <c r="AH223" s="89">
        <v>0.04</v>
      </c>
      <c r="AI223" s="113"/>
      <c r="AJ223" s="113"/>
      <c r="AK223" s="91">
        <v>52171100</v>
      </c>
      <c r="AL223" s="135">
        <f t="shared" si="9"/>
        <v>47428272.727272727</v>
      </c>
      <c r="AM223" s="113"/>
      <c r="AN223" s="93"/>
      <c r="AO223" s="86">
        <v>5000000</v>
      </c>
      <c r="AP223" s="86">
        <f t="shared" si="10"/>
        <v>104599372.72727272</v>
      </c>
      <c r="AQ223">
        <f>VLOOKUP(L223,'Báo cáo lợi nhuận từng xe (2)'!$E$5:$K$245,7,0)</f>
        <v>47428272.727272727</v>
      </c>
      <c r="AR223" s="178">
        <f t="shared" si="11"/>
        <v>0</v>
      </c>
    </row>
    <row r="224" spans="1:44" hidden="1" x14ac:dyDescent="0.25">
      <c r="A224" s="84">
        <v>222</v>
      </c>
      <c r="B224" s="85">
        <v>46112</v>
      </c>
      <c r="C224" s="84">
        <v>1</v>
      </c>
      <c r="D224" s="84" t="s">
        <v>1584</v>
      </c>
      <c r="E224" s="84" t="s">
        <v>1395</v>
      </c>
      <c r="F224" s="84" t="s">
        <v>1866</v>
      </c>
      <c r="G224" s="84" t="s">
        <v>1867</v>
      </c>
      <c r="H224" s="84" t="s">
        <v>1591</v>
      </c>
      <c r="I224" s="84" t="s">
        <v>1311</v>
      </c>
      <c r="J224" s="113"/>
      <c r="K224" s="86" t="s">
        <v>1311</v>
      </c>
      <c r="L224" s="84" t="s">
        <v>143</v>
      </c>
      <c r="M224" s="84" t="s">
        <v>1526</v>
      </c>
      <c r="N224" s="113"/>
      <c r="O224" s="94">
        <v>0</v>
      </c>
      <c r="P224" s="86">
        <v>749000000</v>
      </c>
      <c r="Q224" s="86">
        <v>44940000</v>
      </c>
      <c r="R224" s="95"/>
      <c r="S224" s="113"/>
      <c r="T224" s="93"/>
      <c r="U224" s="87"/>
      <c r="V224" s="86">
        <v>15000000</v>
      </c>
      <c r="W224" s="86"/>
      <c r="X224" s="86">
        <v>689060000</v>
      </c>
      <c r="Y224" s="86">
        <v>689060000</v>
      </c>
      <c r="Z224" s="86">
        <v>0</v>
      </c>
      <c r="AA224" s="86">
        <v>689060000</v>
      </c>
      <c r="AB224" s="86">
        <v>719040000</v>
      </c>
      <c r="AC224" s="88">
        <v>46111</v>
      </c>
      <c r="AD224" s="89">
        <v>0.04</v>
      </c>
      <c r="AE224" s="113"/>
      <c r="AF224" s="90">
        <v>0</v>
      </c>
      <c r="AG224" s="113"/>
      <c r="AH224" s="89">
        <v>0.04</v>
      </c>
      <c r="AI224" s="113"/>
      <c r="AJ224" s="113"/>
      <c r="AK224" s="91">
        <v>67542400</v>
      </c>
      <c r="AL224" s="135">
        <f t="shared" si="9"/>
        <v>61402181.818181813</v>
      </c>
      <c r="AM224" s="113"/>
      <c r="AN224" s="93"/>
      <c r="AO224" s="86">
        <v>10000000</v>
      </c>
      <c r="AP224" s="86">
        <f t="shared" si="10"/>
        <v>138944581.81818181</v>
      </c>
      <c r="AQ224">
        <f>VLOOKUP(L224,'Báo cáo lợi nhuận từng xe (2)'!$E$5:$K$245,7,0)</f>
        <v>61402181.818181813</v>
      </c>
      <c r="AR224" s="178">
        <f t="shared" si="11"/>
        <v>0</v>
      </c>
    </row>
    <row r="225" spans="1:44" hidden="1" x14ac:dyDescent="0.25">
      <c r="A225" s="84">
        <v>223</v>
      </c>
      <c r="B225" s="85">
        <v>46112</v>
      </c>
      <c r="C225" s="84">
        <v>1</v>
      </c>
      <c r="D225" s="84" t="s">
        <v>1584</v>
      </c>
      <c r="E225" s="84" t="s">
        <v>1399</v>
      </c>
      <c r="F225" s="84" t="s">
        <v>1868</v>
      </c>
      <c r="G225" s="84" t="s">
        <v>1869</v>
      </c>
      <c r="H225" s="84" t="s">
        <v>1329</v>
      </c>
      <c r="I225" s="84" t="s">
        <v>1336</v>
      </c>
      <c r="J225" s="113"/>
      <c r="K225" s="86" t="s">
        <v>1541</v>
      </c>
      <c r="L225" s="84" t="s">
        <v>461</v>
      </c>
      <c r="M225" s="84" t="s">
        <v>1526</v>
      </c>
      <c r="N225" s="113"/>
      <c r="O225" s="94">
        <v>0</v>
      </c>
      <c r="P225" s="86">
        <v>529000000</v>
      </c>
      <c r="Q225" s="86">
        <v>31740000</v>
      </c>
      <c r="R225" s="95"/>
      <c r="S225" s="113"/>
      <c r="T225" s="93"/>
      <c r="U225" s="87"/>
      <c r="V225" s="86"/>
      <c r="W225" s="86">
        <v>10000000</v>
      </c>
      <c r="X225" s="86">
        <v>487260000</v>
      </c>
      <c r="Y225" s="86">
        <v>487260000</v>
      </c>
      <c r="Z225" s="86">
        <v>0</v>
      </c>
      <c r="AA225" s="86">
        <v>497260000</v>
      </c>
      <c r="AB225" s="86">
        <v>507840000</v>
      </c>
      <c r="AC225" s="88">
        <v>46111</v>
      </c>
      <c r="AD225" s="89">
        <v>0.04</v>
      </c>
      <c r="AE225" s="113"/>
      <c r="AF225" s="90">
        <v>0</v>
      </c>
      <c r="AG225" s="113"/>
      <c r="AH225" s="89">
        <v>0.04</v>
      </c>
      <c r="AI225" s="113"/>
      <c r="AJ225" s="113"/>
      <c r="AK225" s="91">
        <v>37470400</v>
      </c>
      <c r="AL225" s="135">
        <f t="shared" si="9"/>
        <v>34064000</v>
      </c>
      <c r="AM225" s="113"/>
      <c r="AN225" s="93"/>
      <c r="AO225" s="86">
        <v>7000000</v>
      </c>
      <c r="AP225" s="86">
        <f t="shared" si="10"/>
        <v>78534400</v>
      </c>
      <c r="AQ225">
        <f>VLOOKUP(L225,'Báo cáo lợi nhuận từng xe (2)'!$E$5:$K$245,7,0)</f>
        <v>34064000</v>
      </c>
      <c r="AR225" s="178">
        <f t="shared" si="11"/>
        <v>0</v>
      </c>
    </row>
    <row r="226" spans="1:44" hidden="1" x14ac:dyDescent="0.25">
      <c r="A226" s="84">
        <v>224</v>
      </c>
      <c r="B226" s="85">
        <v>46112</v>
      </c>
      <c r="C226" s="84">
        <v>1</v>
      </c>
      <c r="D226" s="84" t="s">
        <v>1584</v>
      </c>
      <c r="E226" s="84" t="s">
        <v>1459</v>
      </c>
      <c r="F226" s="84" t="s">
        <v>1870</v>
      </c>
      <c r="G226" s="84" t="s">
        <v>1871</v>
      </c>
      <c r="H226" s="84" t="s">
        <v>1561</v>
      </c>
      <c r="I226" s="84" t="s">
        <v>1434</v>
      </c>
      <c r="J226" s="113"/>
      <c r="K226" s="86" t="s">
        <v>1638</v>
      </c>
      <c r="L226" s="84" t="s">
        <v>87</v>
      </c>
      <c r="M226" s="84" t="s">
        <v>1522</v>
      </c>
      <c r="N226" s="113"/>
      <c r="O226" s="94">
        <v>0</v>
      </c>
      <c r="P226" s="86">
        <v>689000000</v>
      </c>
      <c r="Q226" s="86">
        <v>41340000</v>
      </c>
      <c r="R226" s="95"/>
      <c r="S226" s="113"/>
      <c r="T226" s="93">
        <v>20670000</v>
      </c>
      <c r="U226" s="87"/>
      <c r="V226" s="86"/>
      <c r="W226" s="86">
        <v>5000000</v>
      </c>
      <c r="X226" s="86">
        <v>621990000</v>
      </c>
      <c r="Y226" s="86">
        <v>621990000</v>
      </c>
      <c r="Z226" s="86">
        <v>0</v>
      </c>
      <c r="AA226" s="86">
        <v>626990000</v>
      </c>
      <c r="AB226" s="86">
        <v>661440000</v>
      </c>
      <c r="AC226" s="88">
        <v>46111</v>
      </c>
      <c r="AD226" s="89">
        <v>0.04</v>
      </c>
      <c r="AE226" s="89"/>
      <c r="AF226" s="90">
        <v>0</v>
      </c>
      <c r="AG226" s="113"/>
      <c r="AH226" s="89">
        <v>0.04</v>
      </c>
      <c r="AI226" s="113"/>
      <c r="AJ226" s="113"/>
      <c r="AK226" s="91">
        <v>63259700</v>
      </c>
      <c r="AL226" s="135">
        <f t="shared" si="9"/>
        <v>57508818.18181818</v>
      </c>
      <c r="AM226" s="113"/>
      <c r="AN226" s="93"/>
      <c r="AO226" s="86">
        <v>10000000</v>
      </c>
      <c r="AP226" s="86">
        <f t="shared" si="10"/>
        <v>130768518.18181819</v>
      </c>
      <c r="AQ226">
        <f>VLOOKUP(L226,'Báo cáo lợi nhuận từng xe (2)'!$E$5:$K$245,7,0)</f>
        <v>57508818.18181818</v>
      </c>
      <c r="AR226" s="178">
        <f t="shared" si="11"/>
        <v>0</v>
      </c>
    </row>
    <row r="227" spans="1:44" hidden="1" x14ac:dyDescent="0.25">
      <c r="A227" s="84">
        <v>225</v>
      </c>
      <c r="B227" s="85">
        <v>46112</v>
      </c>
      <c r="C227" s="84">
        <v>1</v>
      </c>
      <c r="D227" s="84" t="s">
        <v>1584</v>
      </c>
      <c r="E227" s="84" t="s">
        <v>1458</v>
      </c>
      <c r="F227" s="84" t="s">
        <v>1872</v>
      </c>
      <c r="G227" s="84" t="s">
        <v>1873</v>
      </c>
      <c r="H227" s="84" t="s">
        <v>1329</v>
      </c>
      <c r="I227" s="84" t="s">
        <v>1336</v>
      </c>
      <c r="J227" s="113"/>
      <c r="K227" s="86" t="s">
        <v>1541</v>
      </c>
      <c r="L227" s="84" t="s">
        <v>493</v>
      </c>
      <c r="M227" s="84" t="s">
        <v>1526</v>
      </c>
      <c r="N227" s="113"/>
      <c r="O227" s="94">
        <v>0</v>
      </c>
      <c r="P227" s="86">
        <v>529000000</v>
      </c>
      <c r="Q227" s="86">
        <v>31740000</v>
      </c>
      <c r="R227" s="95"/>
      <c r="S227" s="113"/>
      <c r="T227" s="93">
        <v>15870000</v>
      </c>
      <c r="U227" s="87"/>
      <c r="V227" s="86"/>
      <c r="W227" s="86">
        <v>3000000</v>
      </c>
      <c r="X227" s="86">
        <v>478390000</v>
      </c>
      <c r="Y227" s="86">
        <v>478390000</v>
      </c>
      <c r="Z227" s="86">
        <v>0</v>
      </c>
      <c r="AA227" s="86">
        <v>481390000</v>
      </c>
      <c r="AB227" s="86">
        <v>507840000</v>
      </c>
      <c r="AC227" s="88">
        <v>46111</v>
      </c>
      <c r="AD227" s="89">
        <v>0.04</v>
      </c>
      <c r="AE227" s="89"/>
      <c r="AF227" s="90">
        <v>0</v>
      </c>
      <c r="AG227" s="113"/>
      <c r="AH227" s="89">
        <v>0.04</v>
      </c>
      <c r="AI227" s="113"/>
      <c r="AJ227" s="113"/>
      <c r="AK227" s="91">
        <v>47891700</v>
      </c>
      <c r="AL227" s="135">
        <f t="shared" si="9"/>
        <v>43537909.090909086</v>
      </c>
      <c r="AM227" s="113"/>
      <c r="AN227" s="93"/>
      <c r="AO227" s="86">
        <v>7000000</v>
      </c>
      <c r="AP227" s="86">
        <f t="shared" si="10"/>
        <v>98429609.090909094</v>
      </c>
      <c r="AQ227">
        <f>VLOOKUP(L227,'Báo cáo lợi nhuận từng xe (2)'!$E$5:$K$245,7,0)</f>
        <v>43537909.090909086</v>
      </c>
      <c r="AR227" s="178">
        <f t="shared" si="11"/>
        <v>0</v>
      </c>
    </row>
    <row r="228" spans="1:44" hidden="1" x14ac:dyDescent="0.25">
      <c r="A228" s="84">
        <v>226</v>
      </c>
      <c r="B228" s="85">
        <v>46112</v>
      </c>
      <c r="C228" s="84">
        <v>1</v>
      </c>
      <c r="D228" s="84" t="s">
        <v>1584</v>
      </c>
      <c r="E228" s="84" t="s">
        <v>1384</v>
      </c>
      <c r="F228" s="84" t="s">
        <v>1874</v>
      </c>
      <c r="G228" s="84" t="s">
        <v>1875</v>
      </c>
      <c r="H228" s="84" t="s">
        <v>1591</v>
      </c>
      <c r="I228" s="84" t="s">
        <v>1311</v>
      </c>
      <c r="J228" s="113"/>
      <c r="K228" s="86" t="s">
        <v>1311</v>
      </c>
      <c r="L228" s="84" t="s">
        <v>295</v>
      </c>
      <c r="M228" s="84" t="s">
        <v>1526</v>
      </c>
      <c r="N228" s="113"/>
      <c r="O228" s="94">
        <v>0</v>
      </c>
      <c r="P228" s="86">
        <v>749000000</v>
      </c>
      <c r="Q228" s="86">
        <v>44940000</v>
      </c>
      <c r="R228" s="95"/>
      <c r="S228" s="113"/>
      <c r="T228" s="93">
        <v>22470000</v>
      </c>
      <c r="U228" s="87"/>
      <c r="V228" s="86"/>
      <c r="W228" s="86">
        <v>8000000</v>
      </c>
      <c r="X228" s="86">
        <v>673590000</v>
      </c>
      <c r="Y228" s="86">
        <v>673590000</v>
      </c>
      <c r="Z228" s="86">
        <v>0</v>
      </c>
      <c r="AA228" s="86">
        <v>681590000</v>
      </c>
      <c r="AB228" s="86">
        <v>719040000</v>
      </c>
      <c r="AC228" s="88">
        <v>46111</v>
      </c>
      <c r="AD228" s="89">
        <v>0.04</v>
      </c>
      <c r="AE228" s="89"/>
      <c r="AF228" s="90">
        <v>0</v>
      </c>
      <c r="AG228" s="113"/>
      <c r="AH228" s="89">
        <v>0.04</v>
      </c>
      <c r="AI228" s="113"/>
      <c r="AJ228" s="113"/>
      <c r="AK228" s="91">
        <v>67897700</v>
      </c>
      <c r="AL228" s="135">
        <f t="shared" si="9"/>
        <v>61725181.818181813</v>
      </c>
      <c r="AM228" s="113"/>
      <c r="AN228" s="93"/>
      <c r="AO228" s="86">
        <v>10000000</v>
      </c>
      <c r="AP228" s="86">
        <f t="shared" si="10"/>
        <v>139622881.81818181</v>
      </c>
      <c r="AQ228">
        <f>VLOOKUP(L228,'Báo cáo lợi nhuận từng xe (2)'!$E$5:$K$245,7,0)</f>
        <v>61725181.818181813</v>
      </c>
      <c r="AR228" s="178">
        <f t="shared" si="11"/>
        <v>0</v>
      </c>
    </row>
    <row r="229" spans="1:44" hidden="1" x14ac:dyDescent="0.25">
      <c r="A229" s="84">
        <v>227</v>
      </c>
      <c r="B229" s="85">
        <v>46112</v>
      </c>
      <c r="C229" s="84">
        <v>1</v>
      </c>
      <c r="D229" s="84" t="s">
        <v>1584</v>
      </c>
      <c r="E229" s="84" t="s">
        <v>1393</v>
      </c>
      <c r="F229" s="84" t="s">
        <v>1876</v>
      </c>
      <c r="G229" s="84" t="s">
        <v>1877</v>
      </c>
      <c r="H229" s="84" t="s">
        <v>1329</v>
      </c>
      <c r="I229" s="84" t="s">
        <v>1336</v>
      </c>
      <c r="J229" s="113"/>
      <c r="K229" s="86" t="s">
        <v>1541</v>
      </c>
      <c r="L229" s="84" t="s">
        <v>440</v>
      </c>
      <c r="M229" s="84" t="s">
        <v>1526</v>
      </c>
      <c r="N229" s="113"/>
      <c r="O229" s="94">
        <v>0</v>
      </c>
      <c r="P229" s="86">
        <v>529000000</v>
      </c>
      <c r="Q229" s="86">
        <v>31740000</v>
      </c>
      <c r="R229" s="95"/>
      <c r="S229" s="113"/>
      <c r="T229" s="93">
        <v>15870000</v>
      </c>
      <c r="U229" s="87"/>
      <c r="V229" s="86"/>
      <c r="W229" s="86">
        <v>7000000</v>
      </c>
      <c r="X229" s="86">
        <v>474390000</v>
      </c>
      <c r="Y229" s="86">
        <v>474390000</v>
      </c>
      <c r="Z229" s="86">
        <v>0</v>
      </c>
      <c r="AA229" s="86">
        <v>481390000</v>
      </c>
      <c r="AB229" s="86">
        <v>507840000</v>
      </c>
      <c r="AC229" s="88">
        <v>46112</v>
      </c>
      <c r="AD229" s="89">
        <v>0.04</v>
      </c>
      <c r="AE229" s="89"/>
      <c r="AF229" s="90">
        <v>0</v>
      </c>
      <c r="AG229" s="113"/>
      <c r="AH229" s="89">
        <v>0.04</v>
      </c>
      <c r="AI229" s="113"/>
      <c r="AJ229" s="113"/>
      <c r="AK229" s="91">
        <v>47891700</v>
      </c>
      <c r="AL229" s="135">
        <f t="shared" si="9"/>
        <v>43537909.090909086</v>
      </c>
      <c r="AM229" s="113"/>
      <c r="AN229" s="93"/>
      <c r="AO229" s="86">
        <v>7000000</v>
      </c>
      <c r="AP229" s="86">
        <f t="shared" si="10"/>
        <v>98429609.090909094</v>
      </c>
      <c r="AQ229">
        <f>VLOOKUP(L229,'Báo cáo lợi nhuận từng xe (2)'!$E$5:$K$245,7,0)</f>
        <v>43537909.090909086</v>
      </c>
      <c r="AR229" s="178">
        <f t="shared" si="11"/>
        <v>0</v>
      </c>
    </row>
    <row r="230" spans="1:44" hidden="1" x14ac:dyDescent="0.25">
      <c r="A230" s="84">
        <v>228</v>
      </c>
      <c r="B230" s="85">
        <v>46112</v>
      </c>
      <c r="C230" s="84">
        <v>1</v>
      </c>
      <c r="D230" s="84" t="s">
        <v>1584</v>
      </c>
      <c r="E230" s="84" t="s">
        <v>1393</v>
      </c>
      <c r="F230" s="84" t="s">
        <v>1878</v>
      </c>
      <c r="G230" s="84" t="s">
        <v>1879</v>
      </c>
      <c r="H230" s="84" t="s">
        <v>514</v>
      </c>
      <c r="I230" s="84" t="s">
        <v>1363</v>
      </c>
      <c r="J230" s="113"/>
      <c r="K230" s="86" t="s">
        <v>1521</v>
      </c>
      <c r="L230" s="84" t="s">
        <v>591</v>
      </c>
      <c r="M230" s="84" t="s">
        <v>1526</v>
      </c>
      <c r="N230" s="113"/>
      <c r="O230" s="94">
        <v>0</v>
      </c>
      <c r="P230" s="86">
        <v>310000000</v>
      </c>
      <c r="Q230" s="86">
        <v>18600000</v>
      </c>
      <c r="R230" s="95"/>
      <c r="S230" s="98">
        <v>5.0000000000000001E-3</v>
      </c>
      <c r="T230" s="93">
        <v>9300000</v>
      </c>
      <c r="U230" s="87"/>
      <c r="V230" s="86">
        <v>18000000</v>
      </c>
      <c r="W230" s="86">
        <v>3000000</v>
      </c>
      <c r="X230" s="86">
        <v>259804500</v>
      </c>
      <c r="Y230" s="86">
        <v>259804500</v>
      </c>
      <c r="Z230" s="86">
        <v>0</v>
      </c>
      <c r="AA230" s="86">
        <v>262804500</v>
      </c>
      <c r="AB230" s="86">
        <v>297600000</v>
      </c>
      <c r="AC230" s="88">
        <v>46112</v>
      </c>
      <c r="AD230" s="89">
        <v>0.04</v>
      </c>
      <c r="AE230" s="89"/>
      <c r="AF230" s="90">
        <v>0</v>
      </c>
      <c r="AG230" s="113"/>
      <c r="AH230" s="89">
        <v>0.04</v>
      </c>
      <c r="AI230" s="113"/>
      <c r="AJ230" s="113"/>
      <c r="AK230" s="91">
        <v>48197835</v>
      </c>
      <c r="AL230" s="135">
        <f t="shared" si="9"/>
        <v>43816213.636363633</v>
      </c>
      <c r="AM230" s="86">
        <v>518200</v>
      </c>
      <c r="AN230" s="93"/>
      <c r="AO230" s="86">
        <v>5000000</v>
      </c>
      <c r="AP230" s="86">
        <f t="shared" si="10"/>
        <v>97532248.636363626</v>
      </c>
      <c r="AQ230">
        <f>VLOOKUP(L230,'Báo cáo lợi nhuận từng xe (2)'!$E$5:$K$245,7,0)</f>
        <v>43816213.636363633</v>
      </c>
      <c r="AR230" s="178">
        <f t="shared" si="11"/>
        <v>0</v>
      </c>
    </row>
    <row r="231" spans="1:44" hidden="1" x14ac:dyDescent="0.25">
      <c r="A231" s="84">
        <v>229</v>
      </c>
      <c r="B231" s="85">
        <v>46112</v>
      </c>
      <c r="C231" s="84">
        <v>1</v>
      </c>
      <c r="D231" s="84" t="s">
        <v>1584</v>
      </c>
      <c r="E231" s="84" t="s">
        <v>1464</v>
      </c>
      <c r="F231" s="84" t="s">
        <v>1880</v>
      </c>
      <c r="G231" s="84" t="s">
        <v>1881</v>
      </c>
      <c r="H231" s="84" t="s">
        <v>514</v>
      </c>
      <c r="I231" s="84" t="s">
        <v>1465</v>
      </c>
      <c r="J231" s="113"/>
      <c r="K231" s="86" t="s">
        <v>1529</v>
      </c>
      <c r="L231" s="84" t="s">
        <v>532</v>
      </c>
      <c r="M231" s="84" t="s">
        <v>1526</v>
      </c>
      <c r="N231" s="113"/>
      <c r="O231" s="94">
        <v>0</v>
      </c>
      <c r="P231" s="86">
        <v>302000000</v>
      </c>
      <c r="Q231" s="86">
        <v>18120000</v>
      </c>
      <c r="R231" s="95"/>
      <c r="S231" s="113"/>
      <c r="T231" s="93">
        <v>9060000</v>
      </c>
      <c r="U231" s="87"/>
      <c r="V231" s="86"/>
      <c r="W231" s="86">
        <v>1000000</v>
      </c>
      <c r="X231" s="86">
        <v>273820000</v>
      </c>
      <c r="Y231" s="86">
        <v>273820000</v>
      </c>
      <c r="Z231" s="86">
        <v>0</v>
      </c>
      <c r="AA231" s="86">
        <v>274820000</v>
      </c>
      <c r="AB231" s="86">
        <v>289920000</v>
      </c>
      <c r="AC231" s="88">
        <v>46112</v>
      </c>
      <c r="AD231" s="89">
        <v>0.04</v>
      </c>
      <c r="AE231" s="89"/>
      <c r="AF231" s="90">
        <v>0</v>
      </c>
      <c r="AG231" s="113"/>
      <c r="AH231" s="89">
        <v>0.04</v>
      </c>
      <c r="AI231" s="113"/>
      <c r="AJ231" s="113"/>
      <c r="AK231" s="91">
        <v>28344600</v>
      </c>
      <c r="AL231" s="135">
        <f t="shared" si="9"/>
        <v>25767818.18181818</v>
      </c>
      <c r="AM231" s="113"/>
      <c r="AN231" s="93"/>
      <c r="AO231" s="86">
        <v>5000000</v>
      </c>
      <c r="AP231" s="86">
        <f t="shared" si="10"/>
        <v>59112418.18181818</v>
      </c>
      <c r="AQ231">
        <f>VLOOKUP(L231,'Báo cáo lợi nhuận từng xe (2)'!$E$5:$K$245,7,0)</f>
        <v>25767818.18181818</v>
      </c>
      <c r="AR231" s="178">
        <f t="shared" si="11"/>
        <v>0</v>
      </c>
    </row>
    <row r="232" spans="1:44" hidden="1" x14ac:dyDescent="0.25">
      <c r="A232" s="84">
        <v>230</v>
      </c>
      <c r="B232" s="85">
        <v>46112</v>
      </c>
      <c r="C232" s="84">
        <v>1</v>
      </c>
      <c r="D232" s="84" t="s">
        <v>1584</v>
      </c>
      <c r="E232" s="84" t="s">
        <v>1470</v>
      </c>
      <c r="F232" s="84" t="s">
        <v>1882</v>
      </c>
      <c r="G232" s="84" t="s">
        <v>1883</v>
      </c>
      <c r="H232" s="84" t="s">
        <v>514</v>
      </c>
      <c r="I232" s="84" t="s">
        <v>1465</v>
      </c>
      <c r="J232" s="113"/>
      <c r="K232" s="86" t="s">
        <v>1521</v>
      </c>
      <c r="L232" s="84" t="s">
        <v>699</v>
      </c>
      <c r="M232" s="84" t="s">
        <v>1526</v>
      </c>
      <c r="N232" s="113"/>
      <c r="O232" s="94">
        <v>0</v>
      </c>
      <c r="P232" s="86">
        <v>310000000</v>
      </c>
      <c r="Q232" s="86">
        <v>18600000</v>
      </c>
      <c r="R232" s="95"/>
      <c r="S232" s="113"/>
      <c r="T232" s="93"/>
      <c r="U232" s="87"/>
      <c r="V232" s="86">
        <v>18000000</v>
      </c>
      <c r="W232" s="86">
        <v>6000000</v>
      </c>
      <c r="X232" s="86">
        <v>267400000</v>
      </c>
      <c r="Y232" s="86">
        <v>267400000</v>
      </c>
      <c r="Z232" s="86">
        <v>0</v>
      </c>
      <c r="AA232" s="86">
        <v>273400000</v>
      </c>
      <c r="AB232" s="86">
        <v>297600000</v>
      </c>
      <c r="AC232" s="88">
        <v>46112</v>
      </c>
      <c r="AD232" s="89">
        <v>0.04</v>
      </c>
      <c r="AE232" s="113"/>
      <c r="AF232" s="90">
        <v>0</v>
      </c>
      <c r="AG232" s="113"/>
      <c r="AH232" s="89">
        <v>0.04</v>
      </c>
      <c r="AI232" s="113"/>
      <c r="AJ232" s="113"/>
      <c r="AK232" s="91">
        <v>40136000</v>
      </c>
      <c r="AL232" s="135">
        <f t="shared" si="9"/>
        <v>36487272.727272727</v>
      </c>
      <c r="AM232" s="113"/>
      <c r="AN232" s="93"/>
      <c r="AO232" s="86">
        <v>5000000</v>
      </c>
      <c r="AP232" s="86">
        <f t="shared" si="10"/>
        <v>81623272.727272719</v>
      </c>
      <c r="AQ232">
        <f>VLOOKUP(L232,'Báo cáo lợi nhuận từng xe (2)'!$E$5:$K$245,7,0)</f>
        <v>36487272.727272727</v>
      </c>
      <c r="AR232" s="178">
        <f t="shared" si="11"/>
        <v>0</v>
      </c>
    </row>
    <row r="233" spans="1:44" hidden="1" x14ac:dyDescent="0.25">
      <c r="A233" s="84">
        <v>231</v>
      </c>
      <c r="B233" s="85">
        <v>46112</v>
      </c>
      <c r="C233" s="84">
        <v>1</v>
      </c>
      <c r="D233" s="84" t="s">
        <v>1584</v>
      </c>
      <c r="E233" s="84" t="s">
        <v>1356</v>
      </c>
      <c r="F233" s="84" t="s">
        <v>1884</v>
      </c>
      <c r="G233" s="84" t="s">
        <v>1885</v>
      </c>
      <c r="H233" s="84" t="s">
        <v>1591</v>
      </c>
      <c r="I233" s="84" t="s">
        <v>1311</v>
      </c>
      <c r="J233" s="113"/>
      <c r="K233" s="86" t="s">
        <v>1311</v>
      </c>
      <c r="L233" s="84" t="s">
        <v>110</v>
      </c>
      <c r="M233" s="84" t="s">
        <v>1526</v>
      </c>
      <c r="N233" s="113"/>
      <c r="O233" s="94">
        <v>0</v>
      </c>
      <c r="P233" s="86">
        <v>749000000</v>
      </c>
      <c r="Q233" s="86">
        <v>44940000</v>
      </c>
      <c r="R233" s="95"/>
      <c r="S233" s="113"/>
      <c r="T233" s="93"/>
      <c r="U233" s="87"/>
      <c r="V233" s="86">
        <v>15000000</v>
      </c>
      <c r="W233" s="86">
        <v>8000000</v>
      </c>
      <c r="X233" s="86">
        <v>681060000</v>
      </c>
      <c r="Y233" s="86">
        <v>681060000</v>
      </c>
      <c r="Z233" s="86">
        <v>0</v>
      </c>
      <c r="AA233" s="86">
        <v>689060000</v>
      </c>
      <c r="AB233" s="86">
        <v>719040000</v>
      </c>
      <c r="AC233" s="88">
        <v>46112</v>
      </c>
      <c r="AD233" s="89">
        <v>0.04</v>
      </c>
      <c r="AE233" s="113"/>
      <c r="AF233" s="90">
        <v>0</v>
      </c>
      <c r="AG233" s="113"/>
      <c r="AH233" s="89">
        <v>0.04</v>
      </c>
      <c r="AI233" s="113"/>
      <c r="AJ233" s="113"/>
      <c r="AK233" s="91">
        <v>67542400</v>
      </c>
      <c r="AL233" s="135">
        <f t="shared" si="9"/>
        <v>61402181.818181813</v>
      </c>
      <c r="AM233" s="113"/>
      <c r="AN233" s="93"/>
      <c r="AO233" s="86">
        <v>10000000</v>
      </c>
      <c r="AP233" s="86">
        <f t="shared" si="10"/>
        <v>138944581.81818181</v>
      </c>
      <c r="AQ233">
        <f>VLOOKUP(L233,'Báo cáo lợi nhuận từng xe (2)'!$E$5:$K$245,7,0)</f>
        <v>61402181.818181813</v>
      </c>
      <c r="AR233" s="178">
        <f t="shared" si="11"/>
        <v>0</v>
      </c>
    </row>
    <row r="234" spans="1:44" hidden="1" x14ac:dyDescent="0.25">
      <c r="A234" s="84">
        <v>232</v>
      </c>
      <c r="B234" s="85">
        <v>46112</v>
      </c>
      <c r="C234" s="84">
        <v>1</v>
      </c>
      <c r="D234" s="84" t="s">
        <v>1584</v>
      </c>
      <c r="E234" s="84" t="s">
        <v>1384</v>
      </c>
      <c r="F234" s="84" t="s">
        <v>1886</v>
      </c>
      <c r="G234" s="84" t="s">
        <v>1887</v>
      </c>
      <c r="H234" s="84" t="s">
        <v>514</v>
      </c>
      <c r="I234" s="84" t="s">
        <v>1336</v>
      </c>
      <c r="J234" s="113"/>
      <c r="K234" s="86" t="s">
        <v>1525</v>
      </c>
      <c r="L234" s="84" t="s">
        <v>588</v>
      </c>
      <c r="M234" s="84" t="s">
        <v>1526</v>
      </c>
      <c r="N234" s="113"/>
      <c r="O234" s="94">
        <v>0</v>
      </c>
      <c r="P234" s="86">
        <v>315000000</v>
      </c>
      <c r="Q234" s="86"/>
      <c r="R234" s="89">
        <v>7.0000000000000007E-2</v>
      </c>
      <c r="S234" s="113"/>
      <c r="T234" s="93"/>
      <c r="U234" s="87"/>
      <c r="V234" s="86"/>
      <c r="W234" s="86"/>
      <c r="X234" s="86">
        <v>315000000</v>
      </c>
      <c r="Y234" s="86">
        <v>315000000</v>
      </c>
      <c r="Z234" s="86">
        <v>0</v>
      </c>
      <c r="AA234" s="86">
        <v>315000000</v>
      </c>
      <c r="AB234" s="84">
        <v>302400000</v>
      </c>
      <c r="AC234" s="88">
        <v>46112</v>
      </c>
      <c r="AD234" s="89">
        <v>0.04</v>
      </c>
      <c r="AE234" s="113"/>
      <c r="AF234" s="90">
        <v>0</v>
      </c>
      <c r="AG234" s="113"/>
      <c r="AH234" s="89">
        <v>0.04</v>
      </c>
      <c r="AI234" s="113"/>
      <c r="AJ234" s="113"/>
      <c r="AK234" s="91">
        <v>5000000</v>
      </c>
      <c r="AL234" s="135">
        <f t="shared" si="9"/>
        <v>4545454.5454545449</v>
      </c>
      <c r="AM234" s="113"/>
      <c r="AN234" s="93"/>
      <c r="AO234" s="86">
        <v>5000000</v>
      </c>
      <c r="AP234" s="86">
        <f t="shared" si="10"/>
        <v>14545454.545454545</v>
      </c>
      <c r="AQ234">
        <f>VLOOKUP(L234,'Báo cáo lợi nhuận từng xe (2)'!$E$5:$K$245,7,0)</f>
        <v>4545454.5454545449</v>
      </c>
      <c r="AR234" s="178">
        <f t="shared" si="11"/>
        <v>0</v>
      </c>
    </row>
    <row r="235" spans="1:44" hidden="1" x14ac:dyDescent="0.25">
      <c r="A235" s="84">
        <v>233</v>
      </c>
      <c r="B235" s="85">
        <v>46112</v>
      </c>
      <c r="C235" s="84">
        <v>1</v>
      </c>
      <c r="D235" s="84" t="s">
        <v>1584</v>
      </c>
      <c r="E235" s="84" t="s">
        <v>1338</v>
      </c>
      <c r="F235" s="84" t="s">
        <v>1888</v>
      </c>
      <c r="G235" s="84" t="s">
        <v>1889</v>
      </c>
      <c r="H235" s="84" t="s">
        <v>1591</v>
      </c>
      <c r="I235" s="84" t="s">
        <v>1311</v>
      </c>
      <c r="J235" s="113"/>
      <c r="K235" s="86" t="s">
        <v>1311</v>
      </c>
      <c r="L235" s="84" t="s">
        <v>179</v>
      </c>
      <c r="M235" s="84" t="s">
        <v>1526</v>
      </c>
      <c r="N235" s="113"/>
      <c r="O235" s="94">
        <v>0</v>
      </c>
      <c r="P235" s="86">
        <v>749000000</v>
      </c>
      <c r="Q235" s="86"/>
      <c r="R235" s="89">
        <v>7.0000000000000007E-2</v>
      </c>
      <c r="S235" s="113"/>
      <c r="T235" s="93"/>
      <c r="U235" s="87"/>
      <c r="V235" s="86"/>
      <c r="W235" s="86">
        <v>10000000</v>
      </c>
      <c r="X235" s="86">
        <v>739000000</v>
      </c>
      <c r="Y235" s="86">
        <v>739000000</v>
      </c>
      <c r="Z235" s="86">
        <v>0</v>
      </c>
      <c r="AA235" s="86">
        <v>749000000</v>
      </c>
      <c r="AB235" s="86">
        <v>719040000</v>
      </c>
      <c r="AC235" s="88">
        <v>46112</v>
      </c>
      <c r="AD235" s="89">
        <v>0.04</v>
      </c>
      <c r="AE235" s="113"/>
      <c r="AF235" s="90">
        <v>0</v>
      </c>
      <c r="AG235" s="113"/>
      <c r="AH235" s="89">
        <v>0.04</v>
      </c>
      <c r="AI235" s="113"/>
      <c r="AJ235" s="113"/>
      <c r="AK235" s="91">
        <v>10000000</v>
      </c>
      <c r="AL235" s="135">
        <f t="shared" si="9"/>
        <v>9090909.0909090899</v>
      </c>
      <c r="AM235" s="113"/>
      <c r="AN235" s="93"/>
      <c r="AO235" s="86">
        <v>10000000</v>
      </c>
      <c r="AP235" s="86">
        <f t="shared" si="10"/>
        <v>29090909.09090909</v>
      </c>
      <c r="AQ235">
        <f>VLOOKUP(L235,'Báo cáo lợi nhuận từng xe (2)'!$E$5:$K$245,7,0)</f>
        <v>9090909.0909090899</v>
      </c>
      <c r="AR235" s="178">
        <f t="shared" si="11"/>
        <v>0</v>
      </c>
    </row>
    <row r="236" spans="1:44" hidden="1" x14ac:dyDescent="0.25">
      <c r="A236" s="84">
        <v>234</v>
      </c>
      <c r="B236" s="85">
        <v>46112</v>
      </c>
      <c r="C236" s="84">
        <v>1</v>
      </c>
      <c r="D236" s="84" t="s">
        <v>1584</v>
      </c>
      <c r="E236" s="84" t="s">
        <v>1408</v>
      </c>
      <c r="F236" s="84" t="s">
        <v>1890</v>
      </c>
      <c r="G236" s="84" t="s">
        <v>1891</v>
      </c>
      <c r="H236" s="84" t="s">
        <v>1329</v>
      </c>
      <c r="I236" s="84" t="s">
        <v>1336</v>
      </c>
      <c r="J236" s="113"/>
      <c r="K236" s="86" t="s">
        <v>1541</v>
      </c>
      <c r="L236" s="84" t="s">
        <v>407</v>
      </c>
      <c r="M236" s="84" t="s">
        <v>1550</v>
      </c>
      <c r="N236" s="113"/>
      <c r="O236" s="94">
        <v>0</v>
      </c>
      <c r="P236" s="86">
        <v>529000000</v>
      </c>
      <c r="Q236" s="86">
        <v>31740000</v>
      </c>
      <c r="R236" s="95"/>
      <c r="S236" s="113"/>
      <c r="T236" s="93"/>
      <c r="U236" s="87"/>
      <c r="V236" s="86"/>
      <c r="W236" s="86">
        <v>10000000</v>
      </c>
      <c r="X236" s="86">
        <v>487260000</v>
      </c>
      <c r="Y236" s="86">
        <v>487260000</v>
      </c>
      <c r="Z236" s="86">
        <v>0</v>
      </c>
      <c r="AA236" s="86">
        <v>497260000</v>
      </c>
      <c r="AB236" s="86">
        <v>507840000</v>
      </c>
      <c r="AC236" s="88">
        <v>46112</v>
      </c>
      <c r="AD236" s="89">
        <v>0.04</v>
      </c>
      <c r="AE236" s="113"/>
      <c r="AF236" s="90">
        <v>0</v>
      </c>
      <c r="AG236" s="113"/>
      <c r="AH236" s="89">
        <v>0.04</v>
      </c>
      <c r="AI236" s="113"/>
      <c r="AJ236" s="113"/>
      <c r="AK236" s="91">
        <v>37470400</v>
      </c>
      <c r="AL236" s="135">
        <f t="shared" si="9"/>
        <v>34064000</v>
      </c>
      <c r="AM236" s="113"/>
      <c r="AN236" s="93"/>
      <c r="AO236" s="86">
        <v>7000000</v>
      </c>
      <c r="AP236" s="86">
        <f t="shared" si="10"/>
        <v>78534400</v>
      </c>
      <c r="AQ236">
        <f>VLOOKUP(L236,'Báo cáo lợi nhuận từng xe (2)'!$E$5:$K$245,7,0)</f>
        <v>34064000</v>
      </c>
      <c r="AR236" s="178">
        <f t="shared" si="11"/>
        <v>0</v>
      </c>
    </row>
    <row r="237" spans="1:44" hidden="1" x14ac:dyDescent="0.25">
      <c r="A237" s="84">
        <v>235</v>
      </c>
      <c r="B237" s="85">
        <v>46112</v>
      </c>
      <c r="C237" s="84">
        <v>1</v>
      </c>
      <c r="D237" s="84" t="s">
        <v>1584</v>
      </c>
      <c r="E237" s="84" t="s">
        <v>1408</v>
      </c>
      <c r="F237" s="84" t="s">
        <v>1892</v>
      </c>
      <c r="G237" s="84" t="s">
        <v>1893</v>
      </c>
      <c r="H237" s="84" t="s">
        <v>1591</v>
      </c>
      <c r="I237" s="84" t="s">
        <v>1311</v>
      </c>
      <c r="J237" s="113"/>
      <c r="K237" s="86" t="s">
        <v>1311</v>
      </c>
      <c r="L237" s="84" t="s">
        <v>152</v>
      </c>
      <c r="M237" s="84" t="s">
        <v>1526</v>
      </c>
      <c r="N237" s="113"/>
      <c r="O237" s="94">
        <v>0</v>
      </c>
      <c r="P237" s="86">
        <v>749000000</v>
      </c>
      <c r="Q237" s="86">
        <v>44940000</v>
      </c>
      <c r="R237" s="95"/>
      <c r="S237" s="113"/>
      <c r="T237" s="93">
        <v>22470000</v>
      </c>
      <c r="U237" s="87"/>
      <c r="V237" s="86"/>
      <c r="W237" s="86">
        <v>9000000</v>
      </c>
      <c r="X237" s="86">
        <v>672590000</v>
      </c>
      <c r="Y237" s="86">
        <v>672590000</v>
      </c>
      <c r="Z237" s="86">
        <v>0</v>
      </c>
      <c r="AA237" s="86">
        <v>681590000</v>
      </c>
      <c r="AB237" s="86">
        <v>719040000</v>
      </c>
      <c r="AC237" s="88">
        <v>46112</v>
      </c>
      <c r="AD237" s="89">
        <v>0.04</v>
      </c>
      <c r="AE237" s="89"/>
      <c r="AF237" s="90">
        <v>0</v>
      </c>
      <c r="AG237" s="113"/>
      <c r="AH237" s="89">
        <v>0.04</v>
      </c>
      <c r="AI237" s="113"/>
      <c r="AJ237" s="113"/>
      <c r="AK237" s="91">
        <v>67897700</v>
      </c>
      <c r="AL237" s="135">
        <f t="shared" si="9"/>
        <v>61725181.818181813</v>
      </c>
      <c r="AM237" s="113"/>
      <c r="AN237" s="93"/>
      <c r="AO237" s="86">
        <v>10000000</v>
      </c>
      <c r="AP237" s="86">
        <f t="shared" si="10"/>
        <v>139622881.81818181</v>
      </c>
      <c r="AQ237">
        <f>VLOOKUP(L237,'Báo cáo lợi nhuận từng xe (2)'!$E$5:$K$245,7,0)</f>
        <v>61725181.818181813</v>
      </c>
      <c r="AR237" s="178">
        <f t="shared" si="11"/>
        <v>0</v>
      </c>
    </row>
    <row r="238" spans="1:44" hidden="1" x14ac:dyDescent="0.25">
      <c r="A238" s="84">
        <v>236</v>
      </c>
      <c r="B238" s="85">
        <v>46112</v>
      </c>
      <c r="C238" s="84">
        <v>1</v>
      </c>
      <c r="D238" s="84" t="s">
        <v>1584</v>
      </c>
      <c r="E238" s="84" t="s">
        <v>1408</v>
      </c>
      <c r="F238" s="84" t="s">
        <v>1892</v>
      </c>
      <c r="G238" s="84" t="s">
        <v>1894</v>
      </c>
      <c r="H238" s="84" t="s">
        <v>1591</v>
      </c>
      <c r="I238" s="84" t="s">
        <v>1311</v>
      </c>
      <c r="J238" s="113"/>
      <c r="K238" s="86" t="s">
        <v>1311</v>
      </c>
      <c r="L238" s="84" t="s">
        <v>1468</v>
      </c>
      <c r="M238" s="84" t="s">
        <v>1526</v>
      </c>
      <c r="N238" s="113"/>
      <c r="O238" s="94">
        <v>0</v>
      </c>
      <c r="P238" s="86">
        <v>749000000</v>
      </c>
      <c r="Q238" s="86">
        <v>44940000</v>
      </c>
      <c r="R238" s="95"/>
      <c r="S238" s="113"/>
      <c r="T238" s="93">
        <v>22470000</v>
      </c>
      <c r="U238" s="87"/>
      <c r="V238" s="86"/>
      <c r="W238" s="86">
        <v>9000000</v>
      </c>
      <c r="X238" s="86">
        <v>672590000</v>
      </c>
      <c r="Y238" s="86">
        <v>672590000</v>
      </c>
      <c r="Z238" s="86">
        <v>0</v>
      </c>
      <c r="AA238" s="86">
        <v>681590000</v>
      </c>
      <c r="AB238" s="84">
        <v>719040000</v>
      </c>
      <c r="AC238" s="88">
        <v>46112</v>
      </c>
      <c r="AD238" s="89">
        <v>0.04</v>
      </c>
      <c r="AE238" s="89"/>
      <c r="AF238" s="90">
        <v>0</v>
      </c>
      <c r="AG238" s="113"/>
      <c r="AH238" s="89">
        <v>0.04</v>
      </c>
      <c r="AI238" s="113"/>
      <c r="AJ238" s="113"/>
      <c r="AK238" s="91">
        <v>67897700</v>
      </c>
      <c r="AL238" s="135">
        <f t="shared" si="9"/>
        <v>61725181.818181813</v>
      </c>
      <c r="AM238" s="113"/>
      <c r="AN238" s="93"/>
      <c r="AO238" s="86">
        <v>10000000</v>
      </c>
      <c r="AP238" s="86">
        <f t="shared" si="10"/>
        <v>139622881.81818181</v>
      </c>
      <c r="AQ238">
        <f>VLOOKUP(L238,'Báo cáo lợi nhuận từng xe (2)'!$E$5:$K$245,7,0)</f>
        <v>61725181.818181813</v>
      </c>
      <c r="AR238" s="178">
        <f t="shared" si="11"/>
        <v>0</v>
      </c>
    </row>
    <row r="239" spans="1:44" hidden="1" x14ac:dyDescent="0.25">
      <c r="A239" s="84">
        <v>237</v>
      </c>
      <c r="B239" s="85">
        <v>46112</v>
      </c>
      <c r="C239" s="84">
        <v>1</v>
      </c>
      <c r="D239" s="84" t="s">
        <v>1584</v>
      </c>
      <c r="E239" s="84" t="s">
        <v>1469</v>
      </c>
      <c r="F239" s="84" t="s">
        <v>1895</v>
      </c>
      <c r="G239" s="84" t="s">
        <v>1896</v>
      </c>
      <c r="H239" s="84" t="s">
        <v>1591</v>
      </c>
      <c r="I239" s="84" t="s">
        <v>1311</v>
      </c>
      <c r="J239" s="113"/>
      <c r="K239" s="86" t="s">
        <v>1311</v>
      </c>
      <c r="L239" s="84" t="s">
        <v>230</v>
      </c>
      <c r="M239" s="84" t="s">
        <v>1526</v>
      </c>
      <c r="N239" s="113"/>
      <c r="O239" s="94">
        <v>0</v>
      </c>
      <c r="P239" s="86">
        <v>749000000</v>
      </c>
      <c r="Q239" s="86">
        <v>44940000</v>
      </c>
      <c r="R239" s="95"/>
      <c r="S239" s="113"/>
      <c r="T239" s="93">
        <v>22470000</v>
      </c>
      <c r="U239" s="87"/>
      <c r="V239" s="86"/>
      <c r="W239" s="86"/>
      <c r="X239" s="86">
        <v>681590000</v>
      </c>
      <c r="Y239" s="86">
        <v>681590000</v>
      </c>
      <c r="Z239" s="86">
        <v>0</v>
      </c>
      <c r="AA239" s="86">
        <v>681590000</v>
      </c>
      <c r="AB239" s="86">
        <v>719040000</v>
      </c>
      <c r="AC239" s="88">
        <v>46112</v>
      </c>
      <c r="AD239" s="89">
        <v>0.04</v>
      </c>
      <c r="AE239" s="89"/>
      <c r="AF239" s="90">
        <v>0</v>
      </c>
      <c r="AG239" s="113"/>
      <c r="AH239" s="89">
        <v>0.04</v>
      </c>
      <c r="AI239" s="113"/>
      <c r="AJ239" s="113"/>
      <c r="AK239" s="91">
        <v>67897700</v>
      </c>
      <c r="AL239" s="135">
        <f t="shared" si="9"/>
        <v>61725181.818181813</v>
      </c>
      <c r="AM239" s="113"/>
      <c r="AN239" s="93"/>
      <c r="AO239" s="86">
        <v>10000000</v>
      </c>
      <c r="AP239" s="86">
        <f t="shared" si="10"/>
        <v>139622881.81818181</v>
      </c>
      <c r="AQ239">
        <f>VLOOKUP(L239,'Báo cáo lợi nhuận từng xe (2)'!$E$5:$K$245,7,0)</f>
        <v>61725181.818181813</v>
      </c>
      <c r="AR239" s="178">
        <f t="shared" si="11"/>
        <v>0</v>
      </c>
    </row>
    <row r="240" spans="1:44" hidden="1" x14ac:dyDescent="0.25">
      <c r="A240" s="84">
        <v>238</v>
      </c>
      <c r="B240" s="85">
        <v>46112</v>
      </c>
      <c r="C240" s="84">
        <v>1</v>
      </c>
      <c r="D240" s="84" t="s">
        <v>1584</v>
      </c>
      <c r="E240" s="84" t="s">
        <v>1414</v>
      </c>
      <c r="F240" s="84" t="s">
        <v>1897</v>
      </c>
      <c r="G240" s="84" t="s">
        <v>1898</v>
      </c>
      <c r="H240" s="84" t="s">
        <v>514</v>
      </c>
      <c r="I240" s="84" t="s">
        <v>1465</v>
      </c>
      <c r="J240" s="113"/>
      <c r="K240" s="86" t="s">
        <v>1521</v>
      </c>
      <c r="L240" s="84" t="s">
        <v>636</v>
      </c>
      <c r="M240" s="84" t="s">
        <v>1526</v>
      </c>
      <c r="N240" s="113"/>
      <c r="O240" s="94">
        <v>0</v>
      </c>
      <c r="P240" s="86">
        <v>310000000</v>
      </c>
      <c r="Q240" s="86">
        <v>18600000</v>
      </c>
      <c r="R240" s="95"/>
      <c r="S240" s="113"/>
      <c r="T240" s="93">
        <v>9300000</v>
      </c>
      <c r="U240" s="87"/>
      <c r="V240" s="86"/>
      <c r="W240" s="86">
        <v>18000000</v>
      </c>
      <c r="X240" s="86">
        <v>264100000</v>
      </c>
      <c r="Y240" s="86">
        <v>264100000</v>
      </c>
      <c r="Z240" s="86">
        <v>0</v>
      </c>
      <c r="AA240" s="86">
        <v>282100000</v>
      </c>
      <c r="AB240" s="86">
        <v>297600000</v>
      </c>
      <c r="AC240" s="88">
        <v>46112</v>
      </c>
      <c r="AD240" s="89">
        <v>0.04</v>
      </c>
      <c r="AE240" s="89"/>
      <c r="AF240" s="90">
        <v>0</v>
      </c>
      <c r="AG240" s="113"/>
      <c r="AH240" s="89">
        <v>0.04</v>
      </c>
      <c r="AI240" s="113"/>
      <c r="AJ240" s="113"/>
      <c r="AK240" s="91">
        <v>28963000</v>
      </c>
      <c r="AL240" s="135">
        <f t="shared" si="9"/>
        <v>26329999.999999996</v>
      </c>
      <c r="AM240" s="113"/>
      <c r="AN240" s="93"/>
      <c r="AO240" s="86">
        <v>5000000</v>
      </c>
      <c r="AP240" s="86">
        <f t="shared" si="10"/>
        <v>60293000</v>
      </c>
      <c r="AQ240">
        <f>VLOOKUP(L240,'Báo cáo lợi nhuận từng xe (2)'!$E$5:$K$245,7,0)</f>
        <v>26329999.999999996</v>
      </c>
      <c r="AR240" s="178">
        <f t="shared" si="11"/>
        <v>0</v>
      </c>
    </row>
    <row r="241" spans="1:44" hidden="1" x14ac:dyDescent="0.25">
      <c r="A241" s="84">
        <v>239</v>
      </c>
      <c r="B241" s="85">
        <v>46112</v>
      </c>
      <c r="C241" s="84">
        <v>1</v>
      </c>
      <c r="D241" s="84" t="s">
        <v>1584</v>
      </c>
      <c r="E241" s="84" t="s">
        <v>1445</v>
      </c>
      <c r="F241" s="84" t="s">
        <v>1899</v>
      </c>
      <c r="G241" s="84" t="s">
        <v>1900</v>
      </c>
      <c r="H241" s="84" t="s">
        <v>1591</v>
      </c>
      <c r="I241" s="84" t="s">
        <v>1311</v>
      </c>
      <c r="J241" s="113"/>
      <c r="K241" s="86" t="s">
        <v>1311</v>
      </c>
      <c r="L241" s="84" t="s">
        <v>269</v>
      </c>
      <c r="M241" s="84" t="s">
        <v>1526</v>
      </c>
      <c r="N241" s="113"/>
      <c r="O241" s="94">
        <v>0</v>
      </c>
      <c r="P241" s="86">
        <v>749000000</v>
      </c>
      <c r="Q241" s="86">
        <v>44940000</v>
      </c>
      <c r="R241" s="95"/>
      <c r="S241" s="113"/>
      <c r="T241" s="93">
        <v>22470000</v>
      </c>
      <c r="U241" s="87"/>
      <c r="V241" s="86">
        <v>15000000</v>
      </c>
      <c r="W241" s="86">
        <v>10000000</v>
      </c>
      <c r="X241" s="86">
        <v>656590000</v>
      </c>
      <c r="Y241" s="86">
        <v>656590000</v>
      </c>
      <c r="Z241" s="86">
        <v>0</v>
      </c>
      <c r="AA241" s="86">
        <v>666590000</v>
      </c>
      <c r="AB241" s="86">
        <v>719040000</v>
      </c>
      <c r="AC241" s="88">
        <v>46112</v>
      </c>
      <c r="AD241" s="89">
        <v>0.04</v>
      </c>
      <c r="AE241" s="89"/>
      <c r="AF241" s="90">
        <v>0</v>
      </c>
      <c r="AG241" s="113"/>
      <c r="AH241" s="89">
        <v>0.04</v>
      </c>
      <c r="AI241" s="113"/>
      <c r="AJ241" s="113"/>
      <c r="AK241" s="91">
        <v>82447700</v>
      </c>
      <c r="AL241" s="135">
        <f t="shared" si="9"/>
        <v>74952454.545454547</v>
      </c>
      <c r="AM241" s="113"/>
      <c r="AN241" s="93"/>
      <c r="AO241" s="86">
        <v>10000000</v>
      </c>
      <c r="AP241" s="86">
        <f t="shared" si="10"/>
        <v>167400154.54545456</v>
      </c>
      <c r="AQ241">
        <f>VLOOKUP(L241,'Báo cáo lợi nhuận từng xe (2)'!$E$5:$K$245,7,0)</f>
        <v>74952454.545454547</v>
      </c>
      <c r="AR241" s="178">
        <f t="shared" si="11"/>
        <v>0</v>
      </c>
    </row>
    <row r="242" spans="1:44" hidden="1" x14ac:dyDescent="0.25">
      <c r="A242" s="84">
        <v>240</v>
      </c>
      <c r="B242" s="85">
        <v>46112</v>
      </c>
      <c r="C242" s="84">
        <v>1</v>
      </c>
      <c r="D242" s="84" t="s">
        <v>1584</v>
      </c>
      <c r="E242" s="84" t="s">
        <v>1399</v>
      </c>
      <c r="F242" s="84" t="s">
        <v>1901</v>
      </c>
      <c r="G242" s="84" t="s">
        <v>1902</v>
      </c>
      <c r="H242" s="84" t="s">
        <v>1903</v>
      </c>
      <c r="I242" s="84" t="s">
        <v>1375</v>
      </c>
      <c r="J242" s="113"/>
      <c r="K242" s="86" t="s">
        <v>1375</v>
      </c>
      <c r="L242" s="84" t="s">
        <v>721</v>
      </c>
      <c r="M242" s="84" t="s">
        <v>1526</v>
      </c>
      <c r="N242" s="113"/>
      <c r="O242" s="94">
        <v>0</v>
      </c>
      <c r="P242" s="86">
        <v>269000000</v>
      </c>
      <c r="Q242" s="86">
        <v>16140000</v>
      </c>
      <c r="R242" s="95"/>
      <c r="S242" s="113"/>
      <c r="T242" s="93"/>
      <c r="U242" s="87"/>
      <c r="V242" s="86"/>
      <c r="W242" s="86"/>
      <c r="X242" s="86">
        <v>252860000</v>
      </c>
      <c r="Y242" s="86">
        <v>252860000</v>
      </c>
      <c r="Z242" s="86">
        <v>0</v>
      </c>
      <c r="AA242" s="86">
        <v>252860000</v>
      </c>
      <c r="AB242" s="86">
        <v>258240000</v>
      </c>
      <c r="AC242" s="88">
        <v>46112</v>
      </c>
      <c r="AD242" s="89">
        <v>0.04</v>
      </c>
      <c r="AE242" s="113"/>
      <c r="AF242" s="90">
        <v>0</v>
      </c>
      <c r="AG242" s="113"/>
      <c r="AH242" s="89">
        <v>0.04</v>
      </c>
      <c r="AI242" s="113"/>
      <c r="AJ242" s="113"/>
      <c r="AK242" s="91">
        <v>25494400</v>
      </c>
      <c r="AL242" s="135">
        <f t="shared" si="9"/>
        <v>23176727.27272727</v>
      </c>
      <c r="AM242" s="113"/>
      <c r="AN242" s="93"/>
      <c r="AO242" s="86">
        <v>10000000</v>
      </c>
      <c r="AP242" s="86">
        <f t="shared" si="10"/>
        <v>58671127.272727266</v>
      </c>
      <c r="AQ242">
        <f>VLOOKUP(L242,'Báo cáo lợi nhuận từng xe (2)'!$E$5:$K$245,7,0)</f>
        <v>23176727.27272727</v>
      </c>
      <c r="AR242" s="178">
        <f t="shared" si="11"/>
        <v>0</v>
      </c>
    </row>
    <row r="243" spans="1:44" hidden="1" x14ac:dyDescent="0.25">
      <c r="A243" s="84">
        <v>241</v>
      </c>
      <c r="B243" s="85">
        <v>46112</v>
      </c>
      <c r="C243" s="84">
        <v>1</v>
      </c>
      <c r="D243" s="84" t="s">
        <v>1584</v>
      </c>
      <c r="E243" s="84" t="s">
        <v>1393</v>
      </c>
      <c r="F243" s="84" t="s">
        <v>1904</v>
      </c>
      <c r="G243" s="84" t="s">
        <v>1905</v>
      </c>
      <c r="H243" s="84" t="s">
        <v>514</v>
      </c>
      <c r="I243" s="84" t="s">
        <v>1336</v>
      </c>
      <c r="J243" s="113"/>
      <c r="K243" s="86" t="s">
        <v>1545</v>
      </c>
      <c r="L243" s="84" t="s">
        <v>535</v>
      </c>
      <c r="M243" s="84" t="s">
        <v>1526</v>
      </c>
      <c r="N243" s="113"/>
      <c r="O243" s="94">
        <v>0</v>
      </c>
      <c r="P243" s="86">
        <v>323000000</v>
      </c>
      <c r="Q243" s="86">
        <v>19380000</v>
      </c>
      <c r="R243" s="95"/>
      <c r="S243" s="113"/>
      <c r="T243" s="93">
        <v>9690000</v>
      </c>
      <c r="U243" s="99">
        <v>0.05</v>
      </c>
      <c r="V243" s="86"/>
      <c r="W243" s="86"/>
      <c r="X243" s="86">
        <v>277780000</v>
      </c>
      <c r="Y243" s="86">
        <v>277780000</v>
      </c>
      <c r="Z243" s="86">
        <v>0</v>
      </c>
      <c r="AA243" s="86">
        <v>277780000</v>
      </c>
      <c r="AB243" s="86">
        <v>310080000</v>
      </c>
      <c r="AC243" s="88">
        <v>46112</v>
      </c>
      <c r="AD243" s="89">
        <v>0.04</v>
      </c>
      <c r="AE243" s="89"/>
      <c r="AF243" s="90">
        <v>0</v>
      </c>
      <c r="AG243" s="113"/>
      <c r="AH243" s="89">
        <v>0.04</v>
      </c>
      <c r="AI243" s="113"/>
      <c r="AJ243" s="98">
        <v>2.5000000000000001E-2</v>
      </c>
      <c r="AK243" s="91">
        <v>32558400</v>
      </c>
      <c r="AL243" s="135">
        <f t="shared" si="9"/>
        <v>29598545.454545453</v>
      </c>
      <c r="AM243" s="113"/>
      <c r="AN243" s="93"/>
      <c r="AO243" s="86">
        <v>0</v>
      </c>
      <c r="AP243" s="86">
        <f t="shared" si="10"/>
        <v>62156945.454545453</v>
      </c>
      <c r="AQ243">
        <f>VLOOKUP(L243,'Báo cáo lợi nhuận từng xe (2)'!$E$5:$K$245,7,0)</f>
        <v>29598545.454545453</v>
      </c>
      <c r="AR243" s="178">
        <f t="shared" si="11"/>
        <v>0</v>
      </c>
    </row>
    <row r="244" spans="1:44" hidden="1" x14ac:dyDescent="0.25">
      <c r="A244" s="84">
        <v>242</v>
      </c>
      <c r="B244" s="85">
        <v>46112</v>
      </c>
      <c r="C244" s="84">
        <v>1</v>
      </c>
      <c r="D244" s="84" t="s">
        <v>1584</v>
      </c>
      <c r="E244" s="84" t="s">
        <v>1458</v>
      </c>
      <c r="F244" s="84" t="s">
        <v>1906</v>
      </c>
      <c r="G244" s="84" t="s">
        <v>1907</v>
      </c>
      <c r="H244" s="84" t="s">
        <v>1561</v>
      </c>
      <c r="I244" s="84" t="s">
        <v>1452</v>
      </c>
      <c r="J244" s="113"/>
      <c r="K244" s="86" t="s">
        <v>1640</v>
      </c>
      <c r="L244" s="84" t="s">
        <v>57</v>
      </c>
      <c r="M244" s="84" t="s">
        <v>1526</v>
      </c>
      <c r="N244" s="113"/>
      <c r="O244" s="94">
        <v>0</v>
      </c>
      <c r="P244" s="86">
        <v>745000000</v>
      </c>
      <c r="Q244" s="86">
        <v>44700000</v>
      </c>
      <c r="R244" s="95"/>
      <c r="S244" s="113"/>
      <c r="T244" s="93">
        <v>22350000</v>
      </c>
      <c r="U244" s="87"/>
      <c r="V244" s="86"/>
      <c r="W244" s="86">
        <v>12000000</v>
      </c>
      <c r="X244" s="86">
        <v>665950000</v>
      </c>
      <c r="Y244" s="86">
        <v>665950000</v>
      </c>
      <c r="Z244" s="86">
        <v>0</v>
      </c>
      <c r="AA244" s="86">
        <v>677950000</v>
      </c>
      <c r="AB244" s="86">
        <v>715200000</v>
      </c>
      <c r="AC244" s="88">
        <v>46112</v>
      </c>
      <c r="AD244" s="89">
        <v>0.04</v>
      </c>
      <c r="AE244" s="89"/>
      <c r="AF244" s="90">
        <v>0</v>
      </c>
      <c r="AG244" s="113"/>
      <c r="AH244" s="89">
        <v>0.04</v>
      </c>
      <c r="AI244" s="113"/>
      <c r="AJ244" s="113"/>
      <c r="AK244" s="91">
        <v>67588500</v>
      </c>
      <c r="AL244" s="135">
        <f t="shared" si="9"/>
        <v>61444090.909090906</v>
      </c>
      <c r="AM244" s="113"/>
      <c r="AN244" s="93"/>
      <c r="AO244" s="86">
        <v>10000000</v>
      </c>
      <c r="AP244" s="86">
        <f t="shared" si="10"/>
        <v>139032590.90909091</v>
      </c>
      <c r="AQ244">
        <f>VLOOKUP(L244,'Báo cáo lợi nhuận từng xe (2)'!$E$5:$K$245,7,0)</f>
        <v>61444090.909090906</v>
      </c>
      <c r="AR244" s="178">
        <f t="shared" si="11"/>
        <v>0</v>
      </c>
    </row>
    <row r="245" spans="1:44" hidden="1" x14ac:dyDescent="0.25">
      <c r="A245" s="84">
        <v>243</v>
      </c>
      <c r="B245" s="85">
        <v>46112</v>
      </c>
      <c r="C245" s="84">
        <v>1</v>
      </c>
      <c r="D245" s="84" t="s">
        <v>1584</v>
      </c>
      <c r="E245" s="84" t="s">
        <v>1458</v>
      </c>
      <c r="F245" s="84" t="s">
        <v>1908</v>
      </c>
      <c r="G245" s="84" t="s">
        <v>1909</v>
      </c>
      <c r="H245" s="84" t="s">
        <v>514</v>
      </c>
      <c r="I245" s="84" t="s">
        <v>1465</v>
      </c>
      <c r="J245" s="113"/>
      <c r="K245" s="86" t="s">
        <v>1529</v>
      </c>
      <c r="L245" s="84" t="s">
        <v>567</v>
      </c>
      <c r="M245" s="84" t="s">
        <v>1526</v>
      </c>
      <c r="N245" s="113"/>
      <c r="O245" s="94">
        <v>0</v>
      </c>
      <c r="P245" s="86">
        <v>302000000</v>
      </c>
      <c r="Q245" s="86">
        <v>18120000</v>
      </c>
      <c r="R245" s="95"/>
      <c r="S245" s="113"/>
      <c r="T245" s="93">
        <v>9060000</v>
      </c>
      <c r="U245" s="87"/>
      <c r="V245" s="86"/>
      <c r="W245" s="86">
        <v>6000000</v>
      </c>
      <c r="X245" s="86">
        <v>268820000</v>
      </c>
      <c r="Y245" s="86">
        <v>268820000</v>
      </c>
      <c r="Z245" s="86">
        <v>0</v>
      </c>
      <c r="AA245" s="86">
        <v>274820000</v>
      </c>
      <c r="AB245" s="86">
        <v>289920000</v>
      </c>
      <c r="AC245" s="88">
        <v>46112</v>
      </c>
      <c r="AD245" s="89">
        <v>0.04</v>
      </c>
      <c r="AE245" s="89"/>
      <c r="AF245" s="90">
        <v>0</v>
      </c>
      <c r="AG245" s="113"/>
      <c r="AH245" s="89">
        <v>0.04</v>
      </c>
      <c r="AI245" s="113"/>
      <c r="AJ245" s="113"/>
      <c r="AK245" s="91">
        <v>28344600</v>
      </c>
      <c r="AL245" s="135">
        <f t="shared" si="9"/>
        <v>25767818.18181818</v>
      </c>
      <c r="AM245" s="113"/>
      <c r="AN245" s="93"/>
      <c r="AO245" s="86">
        <v>5000000</v>
      </c>
      <c r="AP245" s="86">
        <f t="shared" si="10"/>
        <v>59112418.18181818</v>
      </c>
      <c r="AQ245">
        <f>VLOOKUP(L245,'Báo cáo lợi nhuận từng xe (2)'!$E$5:$K$245,7,0)</f>
        <v>25767818.18181818</v>
      </c>
      <c r="AR245" s="178">
        <f t="shared" si="11"/>
        <v>0</v>
      </c>
    </row>
    <row r="246" spans="1:44" hidden="1" x14ac:dyDescent="0.25">
      <c r="A246" s="84">
        <v>244</v>
      </c>
      <c r="B246" s="85">
        <v>46112</v>
      </c>
      <c r="C246" s="84">
        <v>1</v>
      </c>
      <c r="D246" s="84" t="s">
        <v>1584</v>
      </c>
      <c r="E246" s="84" t="s">
        <v>1334</v>
      </c>
      <c r="F246" s="84" t="s">
        <v>1910</v>
      </c>
      <c r="G246" s="84" t="s">
        <v>1911</v>
      </c>
      <c r="H246" s="84" t="s">
        <v>1476</v>
      </c>
      <c r="I246" s="84" t="s">
        <v>334</v>
      </c>
      <c r="J246" s="113"/>
      <c r="K246" s="86" t="s">
        <v>1332</v>
      </c>
      <c r="L246" s="84" t="s">
        <v>380</v>
      </c>
      <c r="M246" s="84" t="s">
        <v>1526</v>
      </c>
      <c r="N246" s="113"/>
      <c r="O246" s="94">
        <v>0</v>
      </c>
      <c r="P246" s="86">
        <v>819000000</v>
      </c>
      <c r="Q246" s="86"/>
      <c r="R246" s="89">
        <v>7.0000000000000007E-2</v>
      </c>
      <c r="S246" s="113"/>
      <c r="T246" s="93">
        <v>24570000</v>
      </c>
      <c r="U246" s="87"/>
      <c r="V246" s="86"/>
      <c r="W246" s="86"/>
      <c r="X246" s="86">
        <v>794430000</v>
      </c>
      <c r="Y246" s="86">
        <v>794430000</v>
      </c>
      <c r="Z246" s="86">
        <v>0</v>
      </c>
      <c r="AA246" s="86">
        <v>794430000</v>
      </c>
      <c r="AB246" s="86">
        <v>786240000</v>
      </c>
      <c r="AC246" s="88">
        <v>46112</v>
      </c>
      <c r="AD246" s="89">
        <v>0.04</v>
      </c>
      <c r="AE246" s="89"/>
      <c r="AF246" s="90">
        <v>0</v>
      </c>
      <c r="AG246" s="113"/>
      <c r="AH246" s="89">
        <v>0.04</v>
      </c>
      <c r="AI246" s="113"/>
      <c r="AJ246" s="113"/>
      <c r="AK246" s="91">
        <v>30642900</v>
      </c>
      <c r="AL246" s="135">
        <f t="shared" si="9"/>
        <v>27857181.818181816</v>
      </c>
      <c r="AM246" s="113"/>
      <c r="AN246" s="93"/>
      <c r="AO246" s="86">
        <v>15000000</v>
      </c>
      <c r="AP246" s="86">
        <f t="shared" si="10"/>
        <v>73500081.818181813</v>
      </c>
      <c r="AQ246">
        <f>VLOOKUP(L246,'Báo cáo lợi nhuận từng xe (2)'!$E$5:$K$245,7,0)</f>
        <v>27857181.818181816</v>
      </c>
      <c r="AR246" s="178">
        <f t="shared" si="11"/>
        <v>0</v>
      </c>
    </row>
    <row r="247" spans="1:44" hidden="1" x14ac:dyDescent="0.25">
      <c r="A247" s="84">
        <v>245</v>
      </c>
      <c r="B247" s="85">
        <v>46112</v>
      </c>
      <c r="C247" s="84">
        <v>1</v>
      </c>
      <c r="D247" s="84" t="s">
        <v>1584</v>
      </c>
      <c r="E247" s="84" t="s">
        <v>1380</v>
      </c>
      <c r="F247" s="84" t="s">
        <v>1912</v>
      </c>
      <c r="G247" s="84" t="s">
        <v>1913</v>
      </c>
      <c r="H247" s="84" t="s">
        <v>1561</v>
      </c>
      <c r="I247" s="84" t="s">
        <v>1452</v>
      </c>
      <c r="J247" s="113"/>
      <c r="K247" s="86" t="s">
        <v>1640</v>
      </c>
      <c r="L247" s="84" t="s">
        <v>33</v>
      </c>
      <c r="M247" s="84" t="s">
        <v>1526</v>
      </c>
      <c r="N247" s="113"/>
      <c r="O247" s="94">
        <v>0</v>
      </c>
      <c r="P247" s="86">
        <v>745000000</v>
      </c>
      <c r="Q247" s="86">
        <v>44700000</v>
      </c>
      <c r="R247" s="95"/>
      <c r="S247" s="98">
        <v>5.0000000000000001E-3</v>
      </c>
      <c r="T247" s="93">
        <v>22350000</v>
      </c>
      <c r="U247" s="87"/>
      <c r="V247" s="86"/>
      <c r="W247" s="86">
        <v>12000000</v>
      </c>
      <c r="X247" s="86">
        <v>662610250</v>
      </c>
      <c r="Y247" s="86">
        <v>662610250</v>
      </c>
      <c r="Z247" s="86">
        <v>0</v>
      </c>
      <c r="AA247" s="86">
        <v>674610250</v>
      </c>
      <c r="AB247" s="86">
        <v>619200000</v>
      </c>
      <c r="AC247" s="88">
        <v>46112</v>
      </c>
      <c r="AD247" s="89">
        <v>0.04</v>
      </c>
      <c r="AE247" s="89"/>
      <c r="AF247" s="90">
        <v>0</v>
      </c>
      <c r="AG247" s="113"/>
      <c r="AH247" s="89">
        <v>0.04</v>
      </c>
      <c r="AI247" s="113"/>
      <c r="AJ247" s="113"/>
      <c r="AK247" s="91">
        <v>-23836042.5</v>
      </c>
      <c r="AL247" s="135">
        <f t="shared" si="9"/>
        <v>-21669129.545454543</v>
      </c>
      <c r="AM247" s="105">
        <v>1335900</v>
      </c>
      <c r="AN247" s="93"/>
      <c r="AO247" s="86">
        <v>10000000</v>
      </c>
      <c r="AP247" s="86">
        <f t="shared" si="10"/>
        <v>-34169272.045454547</v>
      </c>
      <c r="AQ247">
        <f>VLOOKUP(L247,'Báo cáo lợi nhuận từng xe (2)'!$E$5:$K$245,7,0)</f>
        <v>-21669129.545454543</v>
      </c>
      <c r="AR247" s="178">
        <f t="shared" si="11"/>
        <v>0</v>
      </c>
    </row>
  </sheetData>
  <autoFilter ref="A4:AR247" xr:uid="{00000000-0001-0000-0300-000000000000}">
    <filterColumn colId="43">
      <filters>
        <filter val="#N/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Sheet3</vt:lpstr>
      <vt:lpstr>Báo cáo lợi nhuận từng xe (2)</vt:lpstr>
      <vt:lpstr>Báo cáo lợi nhuận từng xe(AI)</vt:lpstr>
      <vt:lpstr>DT-GV</vt:lpstr>
      <vt:lpstr>Lương năng suất</vt:lpstr>
      <vt:lpstr>Dự thu chiết khấu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OS</cp:lastModifiedBy>
  <dcterms:created xsi:type="dcterms:W3CDTF">2026-04-03T08:54:03Z</dcterms:created>
  <dcterms:modified xsi:type="dcterms:W3CDTF">2026-04-08T15:08:22Z</dcterms:modified>
</cp:coreProperties>
</file>